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Scénarios" sheetId="2" state="visible" r:id="rId2"/>
    <sheet xmlns:r="http://schemas.openxmlformats.org/officeDocument/2006/relationships" name="Tests" sheetId="3" state="visible" r:id="rId3"/>
    <sheet xmlns:r="http://schemas.openxmlformats.org/officeDocument/2006/relationships" name="Correctifs" sheetId="4" state="visible" r:id="rId4"/>
    <sheet xmlns:r="http://schemas.openxmlformats.org/officeDocument/2006/relationships" name="Autoévaluation" sheetId="5" state="visible" r:id="rId5"/>
    <sheet xmlns:r="http://schemas.openxmlformats.org/officeDocument/2006/relationships" name="Synthèse" sheetId="6" state="visible" r:id="rId6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yyyy\-mm\-dd"/>
  </numFmts>
  <fonts count="1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2060"/>
      <sz val="16"/>
    </font>
    <font>
      <name val="Arial"/>
      <charset val="1"/>
      <family val="0"/>
      <i val="1"/>
      <color rgb="FF595959"/>
      <sz val="10"/>
    </font>
    <font>
      <name val="Arial"/>
      <charset val="1"/>
      <family val="2"/>
      <b val="1"/>
      <color rgb="FF002060"/>
      <sz val="12"/>
    </font>
    <font>
      <name val="Arial"/>
      <charset val="1"/>
      <family val="0"/>
      <b val="1"/>
      <sz val="10"/>
    </font>
    <font>
      <name val="Arial"/>
      <charset val="1"/>
      <family val="0"/>
      <sz val="10"/>
    </font>
    <font>
      <name val="Arial"/>
      <charset val="1"/>
      <family val="2"/>
      <b val="1"/>
      <sz val="10"/>
    </font>
    <font>
      <name val="Arial"/>
      <charset val="1"/>
      <family val="2"/>
      <b val="1"/>
      <color theme="0"/>
      <sz val="10"/>
    </font>
    <font>
      <name val="Arial"/>
      <charset val="1"/>
      <family val="2"/>
      <sz val="10"/>
    </font>
    <font>
      <name val="Calibri"/>
      <charset val="1"/>
      <family val="2"/>
      <color rgb="FF002060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i val="1"/>
      <color rgb="FF595959"/>
      <sz val="9"/>
    </font>
  </fonts>
  <fills count="7">
    <fill>
      <patternFill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002060"/>
        <bgColor rgb="FF000080"/>
      </patternFill>
    </fill>
    <fill>
      <patternFill patternType="solid">
        <fgColor theme="5" tint="-0.25"/>
        <bgColor rgb="FF993366"/>
      </patternFill>
    </fill>
    <fill>
      <patternFill patternType="solid">
        <fgColor theme="9" tint="-0.25"/>
        <bgColor rgb="FFFF9900"/>
      </patternFill>
    </fill>
    <fill>
      <patternFill patternType="solid">
        <fgColor rgb="FFFFC000"/>
        <bgColor rgb="FFFF9900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4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top" wrapText="1"/>
    </xf>
    <xf numFmtId="0" fontId="8" fillId="2" borderId="1" applyAlignment="1" pivotButton="0" quotePrefix="0" xfId="0">
      <alignment horizontal="general" vertical="top" wrapText="1"/>
    </xf>
    <xf numFmtId="0" fontId="9" fillId="0" borderId="1" applyAlignment="1" pivotButton="0" quotePrefix="0" xfId="0">
      <alignment horizontal="general" vertical="top" wrapText="1"/>
    </xf>
    <xf numFmtId="0" fontId="10" fillId="3" borderId="1" applyAlignment="1" pivotButton="0" quotePrefix="0" xfId="0">
      <alignment horizontal="general" vertical="bottom"/>
    </xf>
    <xf numFmtId="0" fontId="8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11" fillId="0" borderId="0" applyAlignment="1" pivotButton="0" quotePrefix="0" xfId="0">
      <alignment horizontal="general" vertical="top" wrapText="1"/>
    </xf>
    <xf numFmtId="0" fontId="7" fillId="4" borderId="1" applyAlignment="1" pivotButton="0" quotePrefix="0" xfId="0">
      <alignment horizontal="general" vertical="top" wrapText="1"/>
    </xf>
    <xf numFmtId="0" fontId="8" fillId="0" borderId="2" applyAlignment="1" pivotButton="0" quotePrefix="0" xfId="0">
      <alignment horizontal="general" vertical="top" wrapText="1"/>
    </xf>
    <xf numFmtId="0" fontId="7" fillId="5" borderId="1" applyAlignment="1" pivotButton="0" quotePrefix="0" xfId="0">
      <alignment horizontal="general" vertical="top" wrapText="1"/>
    </xf>
    <xf numFmtId="0" fontId="7" fillId="6" borderId="1" applyAlignment="1" pivotButton="0" quotePrefix="0" xfId="0">
      <alignment horizontal="general" vertical="top" wrapText="1"/>
    </xf>
    <xf numFmtId="0" fontId="5" fillId="0" borderId="2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center" wrapText="1"/>
    </xf>
    <xf numFmtId="0" fontId="8" fillId="0" borderId="1" applyAlignment="1" pivotButton="0" quotePrefix="0" xfId="0">
      <alignment horizontal="center" vertical="top" wrapText="1"/>
    </xf>
    <xf numFmtId="0" fontId="13" fillId="3" borderId="1" applyAlignment="1" pivotButton="0" quotePrefix="0" xfId="0">
      <alignment horizontal="general" vertical="center" wrapText="1"/>
    </xf>
    <xf numFmtId="0" fontId="13" fillId="3" borderId="0" applyAlignment="1" pivotButton="0" quotePrefix="0" xfId="0">
      <alignment horizontal="general" vertical="bottom"/>
    </xf>
    <xf numFmtId="0" fontId="8" fillId="2" borderId="1" applyAlignment="1" pivotButton="0" quotePrefix="0" xfId="0">
      <alignment horizontal="center" vertical="top" wrapText="1"/>
    </xf>
    <xf numFmtId="164" fontId="8" fillId="2" borderId="1" applyAlignment="1" pivotButton="0" quotePrefix="0" xfId="0">
      <alignment horizontal="center" vertical="top" wrapText="1"/>
    </xf>
    <xf numFmtId="9" fontId="8" fillId="0" borderId="1" applyAlignment="1" pivotButton="0" quotePrefix="0" xfId="0">
      <alignment horizontal="center" vertical="top" wrapText="1"/>
    </xf>
    <xf numFmtId="0" fontId="14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top" wrapText="1"/>
    </xf>
    <xf numFmtId="0" fontId="8" fillId="2" borderId="1" applyAlignment="1" pivotButton="0" quotePrefix="0" xfId="0">
      <alignment horizontal="general" vertical="top" wrapText="1"/>
    </xf>
    <xf numFmtId="0" fontId="0" fillId="0" borderId="5" pivotButton="0" quotePrefix="0" xfId="0"/>
    <xf numFmtId="0" fontId="0" fillId="0" borderId="6" pivotButton="0" quotePrefix="0" xfId="0"/>
    <xf numFmtId="0" fontId="9" fillId="0" borderId="1" applyAlignment="1" pivotButton="0" quotePrefix="0" xfId="0">
      <alignment horizontal="general" vertical="top" wrapText="1"/>
    </xf>
    <xf numFmtId="0" fontId="10" fillId="3" borderId="1" applyAlignment="1" pivotButton="0" quotePrefix="0" xfId="0">
      <alignment horizontal="general" vertical="bottom"/>
    </xf>
    <xf numFmtId="0" fontId="8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11" fillId="0" borderId="0" applyAlignment="1" pivotButton="0" quotePrefix="0" xfId="0">
      <alignment horizontal="general" vertical="top" wrapText="1"/>
    </xf>
    <xf numFmtId="0" fontId="7" fillId="4" borderId="1" applyAlignment="1" pivotButton="0" quotePrefix="0" xfId="0">
      <alignment horizontal="general" vertical="top" wrapText="1"/>
    </xf>
    <xf numFmtId="0" fontId="8" fillId="0" borderId="2" applyAlignment="1" pivotButton="0" quotePrefix="0" xfId="0">
      <alignment horizontal="general" vertical="top" wrapText="1"/>
    </xf>
    <xf numFmtId="0" fontId="7" fillId="5" borderId="1" applyAlignment="1" pivotButton="0" quotePrefix="0" xfId="0">
      <alignment horizontal="general" vertical="top" wrapText="1"/>
    </xf>
    <xf numFmtId="0" fontId="7" fillId="6" borderId="1" applyAlignment="1" pivotButton="0" quotePrefix="0" xfId="0">
      <alignment horizontal="general" vertical="top" wrapText="1"/>
    </xf>
    <xf numFmtId="0" fontId="5" fillId="0" borderId="2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center" wrapText="1"/>
    </xf>
    <xf numFmtId="0" fontId="8" fillId="0" borderId="1" applyAlignment="1" pivotButton="0" quotePrefix="0" xfId="0">
      <alignment horizontal="center" vertical="top" wrapText="1"/>
    </xf>
    <xf numFmtId="0" fontId="13" fillId="3" borderId="1" applyAlignment="1" pivotButton="0" quotePrefix="0" xfId="0">
      <alignment horizontal="general" vertical="center" wrapText="1"/>
    </xf>
    <xf numFmtId="0" fontId="13" fillId="3" borderId="0" applyAlignment="1" pivotButton="0" quotePrefix="0" xfId="0">
      <alignment horizontal="general" vertical="bottom"/>
    </xf>
    <xf numFmtId="0" fontId="8" fillId="2" borderId="1" applyAlignment="1" pivotButton="0" quotePrefix="0" xfId="0">
      <alignment horizontal="center" vertical="top" wrapText="1"/>
    </xf>
    <xf numFmtId="164" fontId="8" fillId="2" borderId="1" applyAlignment="1" pivotButton="0" quotePrefix="0" xfId="0">
      <alignment horizontal="center" vertical="top" wrapText="1"/>
    </xf>
    <xf numFmtId="9" fontId="8" fillId="0" borderId="1" applyAlignment="1" pivotButton="0" quotePrefix="0" xfId="0">
      <alignment horizontal="center" vertical="top" wrapText="1"/>
    </xf>
    <xf numFmtId="0" fontId="14" fillId="0" borderId="0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2">
    <dxf>
      <font>
        <name val="Arial"/>
        <charset val="1"/>
        <family val="0"/>
        <b val="1"/>
        <color rgb="FFFF2B47"/>
      </font>
    </dxf>
    <dxf>
      <font>
        <name val="Arial"/>
        <charset val="1"/>
        <family val="0"/>
        <color rgb="FF2E7D32"/>
      </font>
    </dxf>
  </dxfs>
  <colors>
    <indexedColors>
      <rgbColor rgb="FF000000"/>
      <rgbColor rgb="FFFFFFFF"/>
      <rgbColor rgb="FFFF2B47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53735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46C0A"/>
      <rgbColor rgb="FF595959"/>
      <rgbColor rgb="FF969696"/>
      <rgbColor rgb="FF002060"/>
      <rgbColor rgb="FF2E7D32"/>
      <rgbColor rgb="FF0A0A0A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tabColor rgb="FF0A0A0A"/>
    <outlinePr summaryBelow="1" summaryRight="1"/>
    <pageSetUpPr fitToPage="0"/>
  </sheetPr>
  <dimension ref="A1:F38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7" activeCellId="0" sqref="A7"/>
    </sheetView>
  </sheetViews>
  <sheetFormatPr baseColWidth="8" defaultColWidth="8.66796875" defaultRowHeight="14.25" zeroHeight="0" outlineLevelRow="0"/>
  <cols>
    <col width="34" customWidth="1" style="26" min="1" max="1"/>
    <col width="26" customWidth="1" style="26" min="2" max="2"/>
    <col width="22" customWidth="1" style="26" min="3" max="4"/>
    <col width="16" customWidth="1" style="26" min="5" max="5"/>
    <col width="40" customWidth="1" style="26" min="6" max="6"/>
  </cols>
  <sheetData>
    <row r="1" ht="21" customHeight="1" s="27">
      <c r="A1" s="28" t="inlineStr">
        <is>
          <t>Contrôle de la qualité du portfolio</t>
        </is>
      </c>
    </row>
    <row r="2" ht="14.25" customHeight="1" s="27">
      <c r="A2" s="29" t="inlineStr">
        <is>
          <t>Web 5 (582-511 MO) · Cellules jaunes = à remplir. Les autres se remplissent seules.</t>
        </is>
      </c>
    </row>
    <row r="4" ht="15" customHeight="1" s="27">
      <c r="A4" s="30" t="inlineStr">
        <is>
          <t>Votre portfolio</t>
        </is>
      </c>
    </row>
    <row r="5" ht="14.25" customHeight="1" s="27">
      <c r="A5" s="31" t="inlineStr">
        <is>
          <t>Prénom et nom</t>
        </is>
      </c>
      <c r="B5" s="32" t="n"/>
      <c r="C5" s="33" t="n"/>
      <c r="D5" s="34" t="n"/>
    </row>
    <row r="6" ht="14.25" customHeight="1" s="27">
      <c r="A6" s="31" t="inlineStr">
        <is>
          <t>Groupe (Lora ou Enric)</t>
        </is>
      </c>
      <c r="B6" s="32" t="n"/>
      <c r="C6" s="33" t="n"/>
      <c r="D6" s="34" t="n"/>
    </row>
    <row r="7" ht="26.25" customHeight="1" s="27">
      <c r="A7" s="35" t="inlineStr">
        <is>
          <t>Adresse du site publié en ligne (https://….github.io/…)</t>
        </is>
      </c>
      <c r="B7" s="32" t="n"/>
      <c r="C7" s="33" t="n"/>
      <c r="D7" s="34" t="n"/>
    </row>
    <row r="9" ht="15" customHeight="1" s="27">
      <c r="A9" s="30" t="inlineStr">
        <is>
          <t>Les 3 testeurs : un environnement différent chacun</t>
        </is>
      </c>
    </row>
    <row r="10" ht="14.25" customHeight="1" s="27">
      <c r="A10" s="36" t="inlineStr">
        <is>
          <t>Testeur</t>
        </is>
      </c>
      <c r="B10" s="36" t="inlineStr">
        <is>
          <t>Prénom et Nom</t>
        </is>
      </c>
      <c r="C10" s="36" t="inlineStr">
        <is>
          <t>Navigateur</t>
        </is>
      </c>
      <c r="D10" s="36" t="inlineStr">
        <is>
          <t>Appareil et largeur (ex. ordinateur, 1920 px)</t>
        </is>
      </c>
      <c r="E10" s="36" t="inlineStr">
        <is>
          <t>Date du test</t>
        </is>
      </c>
      <c r="F10" s="36" t="inlineStr">
        <is>
          <t>Note</t>
        </is>
      </c>
    </row>
    <row r="11" ht="26.25" customHeight="1" s="27">
      <c r="A11" s="31" t="inlineStr">
        <is>
          <t>Testeur 1 (vous)</t>
        </is>
      </c>
      <c r="B11" s="32" t="n"/>
      <c r="C11" s="32" t="n"/>
      <c r="D11" s="32" t="n"/>
      <c r="E11" s="32" t="n"/>
      <c r="F11" s="37" t="inlineStr">
        <is>
          <t>Auto-test : vous comptez comme l'une des 3 personnes.</t>
        </is>
      </c>
    </row>
    <row r="12" ht="14.25" customHeight="1" s="27">
      <c r="A12" s="31" t="inlineStr">
        <is>
          <t>Testeur 2 (camarade)</t>
        </is>
      </c>
      <c r="B12" s="32" t="n"/>
      <c r="C12" s="32" t="n"/>
      <c r="D12" s="32" t="n"/>
      <c r="E12" s="32" t="n"/>
      <c r="F12" s="37" t="n"/>
    </row>
    <row r="13" ht="14.25" customHeight="1" s="27">
      <c r="A13" s="31" t="inlineStr">
        <is>
          <t>Testeur 3 (camarade)</t>
        </is>
      </c>
      <c r="B13" s="32" t="n"/>
      <c r="C13" s="32" t="n"/>
      <c r="D13" s="32" t="n"/>
      <c r="E13" s="32" t="n"/>
      <c r="F13" s="37" t="n"/>
    </row>
    <row r="15" ht="15" customHeight="1" s="27">
      <c r="A15" s="30" t="inlineStr">
        <is>
          <t>Mode d'emploi</t>
        </is>
      </c>
    </row>
    <row r="16" ht="27.75" customHeight="1" s="27">
      <c r="A16" s="38" t="inlineStr">
        <is>
          <t>1. Remplissez les cellules jaunes ci-dessus. Ajoutez 2 ou 3 scénarios personnels dans l'onglet Scénarios (scénarios 12 à 14).</t>
        </is>
      </c>
    </row>
    <row r="17" ht="27.75" customHeight="1" s="27">
      <c r="A17" s="38" t="inlineStr">
        <is>
          <t>2. Les tests se font sur l'adresse de votre site, pendant que GitHub Pages publie encore la branche beta. Chaque testeur fait tous les scénarios, dans l'onglet Tests, dans son bloc.</t>
        </is>
      </c>
    </row>
    <row r="18" ht="27.75" customHeight="1" s="27">
      <c r="A18" s="38" t="inlineStr">
        <is>
          <t>3. Pour chaque ligne : Résultat = Conforme ou Écart. Si Écart : décrivez ce que vous observez et choisissez une gravité.</t>
        </is>
      </c>
    </row>
    <row r="19" ht="27.75" customHeight="1" s="27">
      <c r="A19" s="39" t="inlineStr">
        <is>
          <t>4. Une fois les 3 tests terminés seulement : l'auteur passe "GitHub Pages" sur la branche main, puis corrige sur main.</t>
        </is>
      </c>
    </row>
    <row r="20" ht="27.75" customHeight="1" s="27">
      <c r="A20" s="38" t="inlineStr">
        <is>
          <t>5. Chaque écart corrigé va dans l'onglet Correctifs : le correctif, le commit, puis la validation (scénario refait en ligne, sur main).</t>
        </is>
      </c>
    </row>
    <row r="21" ht="27.75" customHeight="1" s="27">
      <c r="A21" s="39" t="inlineStr">
        <is>
          <t>6. À la maison en devoir : l'onglet Autoévaluation, avec la grille critériée. L'onglet Synthèse se calcule seul.</t>
        </is>
      </c>
    </row>
    <row r="23" ht="15" customHeight="1" s="27">
      <c r="A23" s="30" t="inlineStr">
        <is>
          <t>Gravité</t>
        </is>
      </c>
    </row>
    <row r="24" ht="27.75" customHeight="1" s="27">
      <c r="A24" s="40" t="inlineStr">
        <is>
          <t>Bloquant</t>
        </is>
      </c>
      <c r="B24" s="41" t="inlineStr">
        <is>
          <t>Empêche d'utiliser le site ou une fonction (cartes absentes, lien mort vers un projet, menu inutilisable sur mobile).</t>
        </is>
      </c>
      <c r="C24" s="33" t="n"/>
      <c r="D24" s="33" t="n"/>
      <c r="E24" s="33" t="n"/>
      <c r="F24" s="33" t="n"/>
    </row>
    <row r="25" ht="27.75" customHeight="1" s="27">
      <c r="A25" s="42" t="inlineStr">
        <is>
          <t>Majeur</t>
        </is>
      </c>
      <c r="B25" s="41" t="inlineStr">
        <is>
          <t>Nuit clairement à l'expérience (contraste insuffisant, focus invisible, image très lourde, texte qui déborde).</t>
        </is>
      </c>
      <c r="C25" s="33" t="n"/>
      <c r="D25" s="33" t="n"/>
      <c r="E25" s="33" t="n"/>
      <c r="F25" s="33" t="n"/>
    </row>
    <row r="26" ht="27.75" customHeight="1" s="27">
      <c r="A26" s="43" t="inlineStr">
        <is>
          <t>Mineur</t>
        </is>
      </c>
      <c r="B26" s="41" t="inlineStr">
        <is>
          <t>Détail à améliorer (alignement, espacement, petite incohérence visuelle).</t>
        </is>
      </c>
      <c r="C26" s="33" t="n"/>
      <c r="D26" s="33" t="n"/>
      <c r="E26" s="33" t="n"/>
      <c r="F26" s="33" t="n"/>
    </row>
    <row r="28" ht="15" customHeight="1" s="27">
      <c r="A28" s="30" t="inlineStr">
        <is>
          <t>Exemple de ligne bien remplie (Tests)</t>
        </is>
      </c>
    </row>
    <row r="29" ht="15" customHeight="1" s="27">
      <c r="A29" s="31" t="inlineStr">
        <is>
          <t>Scénario</t>
        </is>
      </c>
      <c r="B29" s="44" t="inlineStr">
        <is>
          <t>7. Navigation au clavier</t>
        </is>
      </c>
      <c r="C29" s="33" t="n"/>
      <c r="D29" s="33" t="n"/>
      <c r="E29" s="33" t="n"/>
      <c r="F29" s="33" t="n"/>
    </row>
    <row r="30" ht="15" customHeight="1" s="27">
      <c r="A30" s="31" t="inlineStr">
        <is>
          <t>Testeur</t>
        </is>
      </c>
      <c r="B30" s="44" t="inlineStr">
        <is>
          <t>Testeur 2 (Firefox, ordinateur)</t>
        </is>
      </c>
      <c r="C30" s="33" t="n"/>
      <c r="D30" s="33" t="n"/>
      <c r="E30" s="33" t="n"/>
      <c r="F30" s="33" t="n"/>
    </row>
    <row r="31" ht="15" customHeight="1" s="27">
      <c r="A31" s="31" t="inlineStr">
        <is>
          <t>Résultat</t>
        </is>
      </c>
      <c r="B31" s="44" t="inlineStr">
        <is>
          <t>Écart</t>
        </is>
      </c>
      <c r="C31" s="33" t="n"/>
      <c r="D31" s="33" t="n"/>
      <c r="E31" s="33" t="n"/>
      <c r="F31" s="33" t="n"/>
    </row>
    <row r="32" ht="27.75" customHeight="1" s="27">
      <c r="A32" s="31" t="inlineStr">
        <is>
          <t>Résultat observé</t>
        </is>
      </c>
      <c r="B32" s="44" t="inlineStr">
        <is>
          <t>Sur l'accueil, le focus disparaît sur les cartes de projets : impossible de savoir quelle carte est sélectionnée. Échap ne ferme pas la modale.</t>
        </is>
      </c>
      <c r="C32" s="33" t="n"/>
      <c r="D32" s="33" t="n"/>
      <c r="E32" s="33" t="n"/>
      <c r="F32" s="33" t="n"/>
    </row>
    <row r="33" ht="15" customHeight="1" s="27">
      <c r="A33" s="31" t="inlineStr">
        <is>
          <t>Gravité</t>
        </is>
      </c>
      <c r="B33" s="44" t="inlineStr">
        <is>
          <t>Majeur</t>
        </is>
      </c>
      <c r="C33" s="33" t="n"/>
      <c r="D33" s="33" t="n"/>
      <c r="E33" s="33" t="n"/>
      <c r="F33" s="33" t="n"/>
    </row>
    <row r="35" ht="15" customHeight="1" s="27">
      <c r="A35" s="30" t="inlineStr">
        <is>
          <t>Exemple de ligne bien remplie (Correctifs)</t>
        </is>
      </c>
    </row>
    <row r="36" ht="27.75" customHeight="1" s="27">
      <c r="A36" s="31" t="inlineStr">
        <is>
          <t>Correctif</t>
        </is>
      </c>
      <c r="B36" s="44" t="inlineStr">
        <is>
          <t>Ajout d'un style :focus-visible sur .project-card__button; la modale utilise maintenant &lt;dialog&gt; avec showModal(), qui gère Échap.</t>
        </is>
      </c>
      <c r="C36" s="33" t="n"/>
      <c r="D36" s="33" t="n"/>
      <c r="E36" s="33" t="n"/>
      <c r="F36" s="33" t="n"/>
    </row>
    <row r="37" ht="27.75" customHeight="1" s="27">
      <c r="A37" s="31" t="inlineStr">
        <is>
          <t>Commit</t>
        </is>
      </c>
      <c r="B37" s="44" t="inlineStr">
        <is>
          <t>T-21 : focus visible et fermeture de la modale au clavier</t>
        </is>
      </c>
      <c r="C37" s="33" t="n"/>
      <c r="D37" s="33" t="n"/>
      <c r="E37" s="33" t="n"/>
      <c r="F37" s="33" t="n"/>
    </row>
    <row r="38" ht="27.75" customHeight="1" s="27">
      <c r="A38" s="31" t="inlineStr">
        <is>
          <t>Validation</t>
        </is>
      </c>
      <c r="B38" s="44" t="inlineStr">
        <is>
          <t>Scénario 7 refait le 6 oct. en ligne (Pages sur main), Firefox : focus visible partout, Échap ferme la modale. Validé : Oui</t>
        </is>
      </c>
      <c r="C38" s="33" t="n"/>
      <c r="D38" s="33" t="n"/>
      <c r="E38" s="33" t="n"/>
      <c r="F38" s="33" t="n"/>
    </row>
  </sheetData>
  <mergeCells count="20">
    <mergeCell ref="A16:F16"/>
    <mergeCell ref="B25:F25"/>
    <mergeCell ref="B31:F31"/>
    <mergeCell ref="A18:F18"/>
    <mergeCell ref="A21:F21"/>
    <mergeCell ref="A17:F17"/>
    <mergeCell ref="A20:F20"/>
    <mergeCell ref="B6:D6"/>
    <mergeCell ref="B29:F29"/>
    <mergeCell ref="B5:D5"/>
    <mergeCell ref="B38:F38"/>
    <mergeCell ref="A19:F19"/>
    <mergeCell ref="B37:F37"/>
    <mergeCell ref="B7:D7"/>
    <mergeCell ref="B30:F30"/>
    <mergeCell ref="B24:F24"/>
    <mergeCell ref="B33:F33"/>
    <mergeCell ref="B36:F36"/>
    <mergeCell ref="B32:F32"/>
    <mergeCell ref="B26:F26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0A0A0A"/>
    <outlinePr summaryBelow="1" summaryRight="1"/>
    <pageSetUpPr fitToPage="0"/>
  </sheetPr>
  <dimension ref="A1:E1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C13" activeCellId="0" sqref="C13"/>
    </sheetView>
  </sheetViews>
  <sheetFormatPr baseColWidth="8" defaultColWidth="8.66796875" defaultRowHeight="14.25" zeroHeight="0" outlineLevelRow="0"/>
  <cols>
    <col width="5" customWidth="1" style="26" min="1" max="1"/>
    <col width="34" customWidth="1" style="26" min="2" max="2"/>
    <col width="58" customWidth="1" style="26" min="3" max="3"/>
    <col width="42" customWidth="1" style="26" min="4" max="4"/>
    <col width="26" customWidth="1" style="26" min="5" max="5"/>
  </cols>
  <sheetData>
    <row r="1" ht="21" customHeight="1" s="27">
      <c r="A1" s="28" t="inlineStr">
        <is>
          <t>Scénarios de test</t>
        </is>
      </c>
      <c r="B1" s="45" t="n"/>
    </row>
    <row r="2" ht="14.25" customHeight="1" s="27">
      <c r="A2" s="29" t="inlineStr">
        <is>
          <t>1 à 11 : tronc commun, pour tout le monde. 12 à 14 : vos scénarios personnels (cellules jaunes).</t>
        </is>
      </c>
    </row>
    <row r="4" ht="30" customHeight="1" s="27">
      <c r="A4" s="46" t="inlineStr">
        <is>
          <t>#</t>
        </is>
      </c>
      <c r="B4" s="46" t="inlineStr">
        <is>
          <t>Scénario</t>
        </is>
      </c>
      <c r="C4" s="46" t="inlineStr">
        <is>
          <t>Comment faire</t>
        </is>
      </c>
      <c r="D4" s="46" t="inlineStr">
        <is>
          <t>Résultat attendu</t>
        </is>
      </c>
      <c r="E4" s="46" t="inlineStr">
        <is>
          <t>Lien avec la grille</t>
        </is>
      </c>
    </row>
    <row r="5" ht="57.75" customHeight="1" s="27">
      <c r="A5" s="47" t="n">
        <v>1</v>
      </c>
      <c r="B5" s="31" t="inlineStr">
        <is>
          <t>Première impression</t>
        </is>
      </c>
      <c r="C5" s="37" t="inlineStr">
        <is>
          <t>Regardez l'accueil 5 secondes, puis détournez les yeux. Dites qui est la personne et ce qu'elle fait.</t>
        </is>
      </c>
      <c r="D5" s="37" t="inlineStr">
        <is>
          <t>Réponse juste, sans avoir cherché ni fait défiler.</t>
        </is>
      </c>
      <c r="E5" s="37" t="inlineStr">
        <is>
          <t>C1 cohérence visuelle; C3 lisibilité</t>
        </is>
      </c>
    </row>
    <row r="6" ht="57.75" customHeight="1" s="27">
      <c r="A6" s="47" t="n">
        <v>2</v>
      </c>
      <c r="B6" s="31" t="inlineStr">
        <is>
          <t>Navigation par le menu</t>
        </is>
      </c>
      <c r="C6" s="37" t="inlineStr">
        <is>
          <t>À partir du menu, atteignez chaque section ou page, puis revenez à l'accueil.</t>
        </is>
      </c>
      <c r="D6" s="37" t="inlineStr">
        <is>
          <t>Chaque lien mène au bon endroit. Aucun lien mort, aucune page vide.</t>
        </is>
      </c>
      <c r="E6" s="37" t="inlineStr">
        <is>
          <t>C2 navigation</t>
        </is>
      </c>
    </row>
    <row r="7" ht="57.75" customHeight="1" s="27">
      <c r="A7" s="47" t="n">
        <v>3</v>
      </c>
      <c r="B7" s="31" t="inlineStr">
        <is>
          <t>Liste des projets</t>
        </is>
      </c>
      <c r="C7" s="37" t="inlineStr">
        <is>
          <t>Parcourez la section des projets.</t>
        </is>
      </c>
      <c r="D7" s="37" t="inlineStr">
        <is>
          <t>Toutes les cartes s'affichent, chacune avec son image et son titre. Aucune image cassée.</t>
        </is>
      </c>
      <c r="E7" s="37" t="inlineStr">
        <is>
          <t>C2 chargement des données</t>
        </is>
      </c>
    </row>
    <row r="8" ht="57.75" customHeight="1" s="27">
      <c r="A8" s="47" t="n">
        <v>4</v>
      </c>
      <c r="B8" s="31" t="inlineStr">
        <is>
          <t>Détail d'un projet</t>
        </is>
      </c>
      <c r="C8" s="37" t="inlineStr">
        <is>
          <t>Ouvrez le détail de 2 projets différents, puis revenez ou fermez.</t>
        </is>
      </c>
      <c r="D8" s="37" t="inlineStr">
        <is>
          <t>Le contenu correspond au projet cliqué. Le retour ou la fermeture fonctionne.</t>
        </is>
      </c>
      <c r="E8" s="37" t="inlineStr">
        <is>
          <t>C2 éléments interactifs</t>
        </is>
      </c>
    </row>
    <row r="9" ht="57.75" customHeight="1" s="27">
      <c r="A9" s="47" t="n">
        <v>5</v>
      </c>
      <c r="B9" s="31" t="inlineStr">
        <is>
          <t>Liens externes et contact</t>
        </is>
      </c>
      <c r="C9" s="37" t="inlineStr">
        <is>
          <t>Cliquez sur chaque lien externe (réseaux, vidéo, CV, courriel...).</t>
        </is>
      </c>
      <c r="D9" s="37" t="inlineStr">
        <is>
          <t>Chaque lien mène au bon endroit. Les liens externes ne vous font pas perdre le portfolio.</t>
        </is>
      </c>
      <c r="E9" s="37" t="inlineStr">
        <is>
          <t>C2 navigation</t>
        </is>
      </c>
    </row>
    <row r="10" ht="57.75" customHeight="1" s="27">
      <c r="A10" s="47" t="n">
        <v>6</v>
      </c>
      <c r="B10" s="31" t="inlineStr">
        <is>
          <t>Version mobile</t>
        </is>
      </c>
      <c r="C10" s="37" t="inlineStr">
        <is>
          <t>Sur un téléphone (ou le mode appareil de l'inspecteur, 375 px), refaites les scénarios 2 à 4.</t>
        </is>
      </c>
      <c r="D10" s="37" t="inlineStr">
        <is>
          <t>Rien ne déborde horizontalement. Le menu est utilisable. Les textes sont lisibles sans zoomer.</t>
        </is>
      </c>
      <c r="E10" s="37" t="inlineStr">
        <is>
          <t>C2 responsive</t>
        </is>
      </c>
    </row>
    <row r="11" ht="57.75" customHeight="1" s="27">
      <c r="A11" s="47" t="n">
        <v>7</v>
      </c>
      <c r="B11" s="31" t="inlineStr">
        <is>
          <t>Navigation au clavier</t>
        </is>
      </c>
      <c r="C11" s="37" t="inlineStr">
        <is>
          <t>Sans toucher à la souris, refaites les scénarios 2 à 4 : Tab, Maj+Tab, Entrée, Espace, Échap. (Mac/Safari : voir la page Accessibilité.)</t>
        </is>
      </c>
      <c r="D11" s="37" t="inlineStr">
        <is>
          <t>Tout est atteignable. On voit toujours où est le focus. L'ordre est logique. Échap ferme une modale.</t>
        </is>
      </c>
      <c r="E11" s="37" t="inlineStr">
        <is>
          <t>C2 WCAG : clavier</t>
        </is>
      </c>
    </row>
    <row r="12" ht="57.75" customHeight="1" s="27">
      <c r="A12" s="47" t="n">
        <v>8</v>
      </c>
      <c r="B12" s="31" t="inlineStr">
        <is>
          <t>Contraste des textes</t>
        </is>
      </c>
      <c r="C12" s="37" t="inlineStr">
        <is>
          <t>Inspecteur : cliquez sur la couleur d'un texte (Styles) pour voir le ratio. Testez le texte courant, les liens, les boutons, le texte sur image.</t>
        </is>
      </c>
      <c r="D12" s="37" t="inlineStr">
        <is>
          <t>Ratio AA respecté : 4,5:1 pour le texte courant, 3:1 pour le gros texte (24 px, ou 18,5 px en gras).</t>
        </is>
      </c>
      <c r="E12" s="37" t="inlineStr">
        <is>
          <t>C2 WCAG : contraste</t>
        </is>
      </c>
    </row>
    <row r="13" ht="57.75" customHeight="1" s="27">
      <c r="A13" s="47" t="n">
        <v>9</v>
      </c>
      <c r="B13" s="31" t="inlineStr">
        <is>
          <t>Structure et textes alternatifs</t>
        </is>
      </c>
      <c r="C13" s="37" t="inlineStr">
        <is>
          <t>Collez l'adresse du site dans wave.webaim.org (en multipages, aussi celle d'un détail de projet). Notez les erreurs (rouge) et les erreurs de contraste.</t>
        </is>
      </c>
      <c r="D13" s="37" t="inlineStr">
        <is>
          <t>Aucune erreur WAVE. Images informatives avec un alt descriptif, images décoratives avec alt="". Un seul h1 par page.</t>
        </is>
      </c>
      <c r="E13" s="37" t="inlineStr">
        <is>
          <t>C2 WCAG : sémantique et alt</t>
        </is>
      </c>
    </row>
    <row r="14" ht="57.75" customHeight="1" s="27">
      <c r="A14" s="47" t="n">
        <v>10</v>
      </c>
      <c r="B14" s="31" t="inlineStr">
        <is>
          <t>Console et réseau</t>
        </is>
      </c>
      <c r="C14" s="37" t="inlineStr">
        <is>
          <t>Ouvrez l'inspecteur (F12), onglets Console et Réseau, puis refaites les scénarios 2 à 4.</t>
        </is>
      </c>
      <c r="D14" s="37" t="inlineStr">
        <is>
          <t>Aucune erreur rouge dans la console. Aucune ressource en 404 dans Réseau.</t>
        </is>
      </c>
      <c r="E14" s="37" t="inlineStr">
        <is>
          <t>C2 sans erreur</t>
        </is>
      </c>
    </row>
    <row r="15" ht="57.75" customHeight="1" s="27">
      <c r="A15" s="47" t="n">
        <v>11</v>
      </c>
      <c r="B15" s="31" t="inlineStr">
        <is>
          <t>Chargement sur connexion lente</t>
        </is>
      </c>
      <c r="C15" s="37" t="inlineStr">
        <is>
          <t>Réseau : cochez Désactiver le cache, choisissez « Slow 4G », puis rechargez l'accueil. Notez le poids total (bas de l'onglet Réseau).</t>
        </is>
      </c>
      <c r="D15" s="37" t="inlineStr">
        <is>
          <t>Le contenu principal apparaît rapidement. Aucune image ne pèse plus de quelques centaines de Ko.</t>
        </is>
      </c>
      <c r="E15" s="37" t="inlineStr">
        <is>
          <t>C1 médias; C2 chargement perçu</t>
        </is>
      </c>
    </row>
    <row r="16" ht="57.75" customHeight="1" s="27">
      <c r="A16" s="47" t="n">
        <v>12</v>
      </c>
      <c r="B16" s="32" t="n"/>
      <c r="C16" s="32" t="n"/>
      <c r="D16" s="32" t="n"/>
      <c r="E16" s="37" t="inlineStr">
        <is>
          <t>C3 exhaustivité</t>
        </is>
      </c>
    </row>
    <row r="17" ht="57.75" customHeight="1" s="27">
      <c r="A17" s="47" t="n">
        <v>13</v>
      </c>
      <c r="B17" s="32" t="n"/>
      <c r="C17" s="32" t="n"/>
      <c r="D17" s="32" t="n"/>
      <c r="E17" s="37" t="inlineStr">
        <is>
          <t>C3 exhaustivité</t>
        </is>
      </c>
    </row>
    <row r="18" ht="57.75" customHeight="1" s="27">
      <c r="A18" s="47" t="n">
        <v>14</v>
      </c>
      <c r="B18" s="32" t="n"/>
      <c r="C18" s="32" t="n"/>
      <c r="D18" s="32" t="n"/>
      <c r="E18" s="37" t="inlineStr">
        <is>
          <t>C3 exhaustivité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FF2B47"/>
    <outlinePr summaryBelow="1" summaryRight="1"/>
    <pageSetUpPr fitToPage="0"/>
  </sheetPr>
  <dimension ref="A1:H4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4" topLeftCell="D31" activePane="bottomRight" state="frozen"/>
      <selection pane="topLeft" activeCell="A1" activeCellId="0" sqref="A1"/>
      <selection pane="topRight" activeCell="D1" activeCellId="0" sqref="D1"/>
      <selection pane="bottomLeft" activeCell="A31" activeCellId="0" sqref="A31"/>
      <selection pane="bottomRight" activeCell="E50" activeCellId="0" sqref="E50"/>
    </sheetView>
  </sheetViews>
  <sheetFormatPr baseColWidth="8" defaultColWidth="8.66796875" defaultRowHeight="14.25" zeroHeight="0" outlineLevelRow="0"/>
  <cols>
    <col width="7" customWidth="1" style="26" min="1" max="1"/>
    <col width="5" customWidth="1" style="26" min="2" max="2"/>
    <col width="28" customWidth="1" style="26" min="3" max="3"/>
    <col width="22" customWidth="1" style="26" min="4" max="4"/>
    <col width="24" customWidth="1" style="26" min="5" max="5"/>
    <col width="12" customWidth="1" style="26" min="6" max="6"/>
    <col width="54" customWidth="1" style="26" min="7" max="7"/>
    <col width="12" customWidth="1" style="26" min="8" max="8"/>
  </cols>
  <sheetData>
    <row r="1" ht="21" customHeight="1" s="27">
      <c r="A1" s="28" t="inlineStr">
        <is>
          <t>Résultats des tests</t>
        </is>
      </c>
      <c r="C1" s="45" t="n"/>
    </row>
    <row r="2" ht="14.25" customHeight="1" s="27">
      <c r="A2" s="29" t="inlineStr">
        <is>
          <t>Tests faits pendant que le site publie la branche beta. Chaque testeur remplit son bloc. Cellules jaunes = à remplir.</t>
        </is>
      </c>
    </row>
    <row r="4" ht="30" customHeight="1" s="27">
      <c r="A4" s="48" t="inlineStr">
        <is>
          <t>ID</t>
        </is>
      </c>
      <c r="B4" s="48" t="inlineStr">
        <is>
          <t>#</t>
        </is>
      </c>
      <c r="C4" s="48" t="inlineStr">
        <is>
          <t>Scénario</t>
        </is>
      </c>
      <c r="D4" s="48" t="inlineStr">
        <is>
          <t>Testeur</t>
        </is>
      </c>
      <c r="E4" s="48" t="inlineStr">
        <is>
          <t>Environnement</t>
        </is>
      </c>
      <c r="F4" s="48" t="inlineStr">
        <is>
          <t>Résultat</t>
        </is>
      </c>
      <c r="G4" s="48" t="inlineStr">
        <is>
          <t>Résultat observé (si écart)</t>
        </is>
      </c>
      <c r="H4" s="48" t="inlineStr">
        <is>
          <t>Gravité</t>
        </is>
      </c>
    </row>
    <row r="5" ht="14.25" customHeight="1" s="27">
      <c r="A5" s="49">
        <f>"Testeur 1 : "&amp;IF('Lisez-moi'!B11="","(nom à inscrire dans Lisez-moi)",'Lisez-moi'!B11)</f>
        <v/>
      </c>
    </row>
    <row r="6" ht="31.5" customHeight="1" s="27">
      <c r="A6" s="47" t="inlineStr">
        <is>
          <t>T-01</t>
        </is>
      </c>
      <c r="B6" s="47" t="n">
        <v>1</v>
      </c>
      <c r="C6" s="37">
        <f>IF(INDEX(Scénarios!$B$5:$B$18,1)="","(scénario personnel à définir)",INDEX(Scénarios!$B$5:$B$18,1))</f>
        <v/>
      </c>
      <c r="D6" s="37">
        <f>IF('Lisez-moi'!$B$11="","Testeur 1",'Lisez-moi'!$B$11)</f>
        <v/>
      </c>
      <c r="E6" s="37">
        <f>TRIM('Lisez-moi'!$C$11&amp;" "&amp;'Lisez-moi'!$D$11)</f>
        <v/>
      </c>
      <c r="F6" s="50" t="n"/>
      <c r="G6" s="32" t="n"/>
      <c r="H6" s="50" t="n"/>
    </row>
    <row r="7" ht="31.5" customHeight="1" s="27">
      <c r="A7" s="47" t="inlineStr">
        <is>
          <t>T-02</t>
        </is>
      </c>
      <c r="B7" s="47" t="n">
        <v>2</v>
      </c>
      <c r="C7" s="37">
        <f>IF(INDEX(Scénarios!$B$5:$B$18,2)="","(scénario personnel à définir)",INDEX(Scénarios!$B$5:$B$18,2))</f>
        <v/>
      </c>
      <c r="D7" s="37">
        <f>IF('Lisez-moi'!$B$11="","Testeur 1",'Lisez-moi'!$B$11)</f>
        <v/>
      </c>
      <c r="E7" s="37">
        <f>TRIM('Lisez-moi'!$C$11&amp;" "&amp;'Lisez-moi'!$D$11)</f>
        <v/>
      </c>
      <c r="F7" s="50" t="n"/>
      <c r="G7" s="32" t="n"/>
      <c r="H7" s="50" t="n"/>
    </row>
    <row r="8" ht="31.5" customHeight="1" s="27">
      <c r="A8" s="47" t="inlineStr">
        <is>
          <t>T-03</t>
        </is>
      </c>
      <c r="B8" s="47" t="n">
        <v>3</v>
      </c>
      <c r="C8" s="37">
        <f>IF(INDEX(Scénarios!$B$5:$B$18,3)="","(scénario personnel à définir)",INDEX(Scénarios!$B$5:$B$18,3))</f>
        <v/>
      </c>
      <c r="D8" s="37">
        <f>IF('Lisez-moi'!$B$11="","Testeur 1",'Lisez-moi'!$B$11)</f>
        <v/>
      </c>
      <c r="E8" s="37">
        <f>TRIM('Lisez-moi'!$C$11&amp;" "&amp;'Lisez-moi'!$D$11)</f>
        <v/>
      </c>
      <c r="F8" s="50" t="n"/>
      <c r="G8" s="32" t="n"/>
      <c r="H8" s="50" t="n"/>
    </row>
    <row r="9" ht="31.5" customHeight="1" s="27">
      <c r="A9" s="47" t="inlineStr">
        <is>
          <t>T-04</t>
        </is>
      </c>
      <c r="B9" s="47" t="n">
        <v>4</v>
      </c>
      <c r="C9" s="37">
        <f>IF(INDEX(Scénarios!$B$5:$B$18,4)="","(scénario personnel à définir)",INDEX(Scénarios!$B$5:$B$18,4))</f>
        <v/>
      </c>
      <c r="D9" s="37">
        <f>IF('Lisez-moi'!$B$11="","Testeur 1",'Lisez-moi'!$B$11)</f>
        <v/>
      </c>
      <c r="E9" s="37">
        <f>TRIM('Lisez-moi'!$C$11&amp;" "&amp;'Lisez-moi'!$D$11)</f>
        <v/>
      </c>
      <c r="F9" s="50" t="n"/>
      <c r="G9" s="32" t="n"/>
      <c r="H9" s="50" t="n"/>
    </row>
    <row r="10" ht="31.5" customHeight="1" s="27">
      <c r="A10" s="47" t="inlineStr">
        <is>
          <t>T-05</t>
        </is>
      </c>
      <c r="B10" s="47" t="n">
        <v>5</v>
      </c>
      <c r="C10" s="37">
        <f>IF(INDEX(Scénarios!$B$5:$B$18,5)="","(scénario personnel à définir)",INDEX(Scénarios!$B$5:$B$18,5))</f>
        <v/>
      </c>
      <c r="D10" s="37">
        <f>IF('Lisez-moi'!$B$11="","Testeur 1",'Lisez-moi'!$B$11)</f>
        <v/>
      </c>
      <c r="E10" s="37">
        <f>TRIM('Lisez-moi'!$C$11&amp;" "&amp;'Lisez-moi'!$D$11)</f>
        <v/>
      </c>
      <c r="F10" s="50" t="n"/>
      <c r="G10" s="32" t="n"/>
      <c r="H10" s="50" t="n"/>
    </row>
    <row r="11" ht="31.5" customHeight="1" s="27">
      <c r="A11" s="47" t="inlineStr">
        <is>
          <t>T-06</t>
        </is>
      </c>
      <c r="B11" s="47" t="n">
        <v>6</v>
      </c>
      <c r="C11" s="37">
        <f>IF(INDEX(Scénarios!$B$5:$B$18,6)="","(scénario personnel à définir)",INDEX(Scénarios!$B$5:$B$18,6))</f>
        <v/>
      </c>
      <c r="D11" s="37">
        <f>IF('Lisez-moi'!$B$11="","Testeur 1",'Lisez-moi'!$B$11)</f>
        <v/>
      </c>
      <c r="E11" s="37">
        <f>TRIM('Lisez-moi'!$C$11&amp;" "&amp;'Lisez-moi'!$D$11)</f>
        <v/>
      </c>
      <c r="F11" s="50" t="n"/>
      <c r="G11" s="32" t="n"/>
      <c r="H11" s="50" t="n"/>
    </row>
    <row r="12" ht="31.5" customHeight="1" s="27">
      <c r="A12" s="47" t="inlineStr">
        <is>
          <t>T-07</t>
        </is>
      </c>
      <c r="B12" s="47" t="n">
        <v>7</v>
      </c>
      <c r="C12" s="37">
        <f>IF(INDEX(Scénarios!$B$5:$B$18,7)="","(scénario personnel à définir)",INDEX(Scénarios!$B$5:$B$18,7))</f>
        <v/>
      </c>
      <c r="D12" s="37">
        <f>IF('Lisez-moi'!$B$11="","Testeur 1",'Lisez-moi'!$B$11)</f>
        <v/>
      </c>
      <c r="E12" s="37">
        <f>TRIM('Lisez-moi'!$C$11&amp;" "&amp;'Lisez-moi'!$D$11)</f>
        <v/>
      </c>
      <c r="F12" s="50" t="n"/>
      <c r="G12" s="32" t="n"/>
      <c r="H12" s="50" t="n"/>
    </row>
    <row r="13" ht="31.5" customHeight="1" s="27">
      <c r="A13" s="47" t="inlineStr">
        <is>
          <t>T-08</t>
        </is>
      </c>
      <c r="B13" s="47" t="n">
        <v>8</v>
      </c>
      <c r="C13" s="37">
        <f>IF(INDEX(Scénarios!$B$5:$B$18,8)="","(scénario personnel à définir)",INDEX(Scénarios!$B$5:$B$18,8))</f>
        <v/>
      </c>
      <c r="D13" s="37">
        <f>IF('Lisez-moi'!$B$11="","Testeur 1",'Lisez-moi'!$B$11)</f>
        <v/>
      </c>
      <c r="E13" s="37">
        <f>TRIM('Lisez-moi'!$C$11&amp;" "&amp;'Lisez-moi'!$D$11)</f>
        <v/>
      </c>
      <c r="F13" s="50" t="n"/>
      <c r="G13" s="32" t="n"/>
      <c r="H13" s="50" t="n"/>
    </row>
    <row r="14" ht="31.5" customHeight="1" s="27">
      <c r="A14" s="47" t="inlineStr">
        <is>
          <t>T-09</t>
        </is>
      </c>
      <c r="B14" s="47" t="n">
        <v>9</v>
      </c>
      <c r="C14" s="37">
        <f>IF(INDEX(Scénarios!$B$5:$B$18,9)="","(scénario personnel à définir)",INDEX(Scénarios!$B$5:$B$18,9))</f>
        <v/>
      </c>
      <c r="D14" s="37">
        <f>IF('Lisez-moi'!$B$11="","Testeur 1",'Lisez-moi'!$B$11)</f>
        <v/>
      </c>
      <c r="E14" s="37">
        <f>TRIM('Lisez-moi'!$C$11&amp;" "&amp;'Lisez-moi'!$D$11)</f>
        <v/>
      </c>
      <c r="F14" s="50" t="n"/>
      <c r="G14" s="32" t="n"/>
      <c r="H14" s="50" t="n"/>
    </row>
    <row r="15" ht="31.5" customHeight="1" s="27">
      <c r="A15" s="47" t="inlineStr">
        <is>
          <t>T-10</t>
        </is>
      </c>
      <c r="B15" s="47" t="n">
        <v>10</v>
      </c>
      <c r="C15" s="37">
        <f>IF(INDEX(Scénarios!$B$5:$B$18,10)="","(scénario personnel à définir)",INDEX(Scénarios!$B$5:$B$18,10))</f>
        <v/>
      </c>
      <c r="D15" s="37">
        <f>IF('Lisez-moi'!$B$11="","Testeur 1",'Lisez-moi'!$B$11)</f>
        <v/>
      </c>
      <c r="E15" s="37">
        <f>TRIM('Lisez-moi'!$C$11&amp;" "&amp;'Lisez-moi'!$D$11)</f>
        <v/>
      </c>
      <c r="F15" s="50" t="n"/>
      <c r="G15" s="32" t="n"/>
      <c r="H15" s="50" t="n"/>
    </row>
    <row r="16" ht="31.5" customHeight="1" s="27">
      <c r="A16" s="47" t="inlineStr">
        <is>
          <t>T-11</t>
        </is>
      </c>
      <c r="B16" s="47" t="n">
        <v>11</v>
      </c>
      <c r="C16" s="37">
        <f>IF(INDEX(Scénarios!$B$5:$B$18,11)="","(scénario personnel à définir)",INDEX(Scénarios!$B$5:$B$18,11))</f>
        <v/>
      </c>
      <c r="D16" s="37">
        <f>IF('Lisez-moi'!$B$11="","Testeur 1",'Lisez-moi'!$B$11)</f>
        <v/>
      </c>
      <c r="E16" s="37">
        <f>TRIM('Lisez-moi'!$C$11&amp;" "&amp;'Lisez-moi'!$D$11)</f>
        <v/>
      </c>
      <c r="F16" s="50" t="n"/>
      <c r="G16" s="32" t="n"/>
      <c r="H16" s="50" t="n"/>
    </row>
    <row r="17" ht="31.5" customHeight="1" s="27">
      <c r="A17" s="47" t="inlineStr">
        <is>
          <t>T-12</t>
        </is>
      </c>
      <c r="B17" s="47" t="n">
        <v>12</v>
      </c>
      <c r="C17" s="37">
        <f>IF(INDEX(Scénarios!$B$5:$B$18,12)="","(scénario personnel à définir)",INDEX(Scénarios!$B$5:$B$18,12))</f>
        <v/>
      </c>
      <c r="D17" s="37">
        <f>IF('Lisez-moi'!$B$11="","Testeur 1",'Lisez-moi'!$B$11)</f>
        <v/>
      </c>
      <c r="E17" s="37">
        <f>TRIM('Lisez-moi'!$C$11&amp;" "&amp;'Lisez-moi'!$D$11)</f>
        <v/>
      </c>
      <c r="F17" s="50" t="n"/>
      <c r="G17" s="32" t="n"/>
      <c r="H17" s="50" t="n"/>
    </row>
    <row r="18" ht="31.5" customHeight="1" s="27">
      <c r="A18" s="47" t="inlineStr">
        <is>
          <t>T-13</t>
        </is>
      </c>
      <c r="B18" s="47" t="n">
        <v>13</v>
      </c>
      <c r="C18" s="37">
        <f>IF(INDEX(Scénarios!$B$5:$B$18,13)="","(scénario personnel à définir)",INDEX(Scénarios!$B$5:$B$18,13))</f>
        <v/>
      </c>
      <c r="D18" s="37">
        <f>IF('Lisez-moi'!$B$11="","Testeur 1",'Lisez-moi'!$B$11)</f>
        <v/>
      </c>
      <c r="E18" s="37">
        <f>TRIM('Lisez-moi'!$C$11&amp;" "&amp;'Lisez-moi'!$D$11)</f>
        <v/>
      </c>
      <c r="F18" s="50" t="n"/>
      <c r="G18" s="32" t="n"/>
      <c r="H18" s="50" t="n"/>
    </row>
    <row r="19" ht="31.5" customHeight="1" s="27">
      <c r="A19" s="47" t="inlineStr">
        <is>
          <t>T-14</t>
        </is>
      </c>
      <c r="B19" s="47" t="n">
        <v>14</v>
      </c>
      <c r="C19" s="37">
        <f>IF(INDEX(Scénarios!$B$5:$B$18,14)="","(scénario personnel à définir)",INDEX(Scénarios!$B$5:$B$18,14))</f>
        <v/>
      </c>
      <c r="D19" s="37">
        <f>IF('Lisez-moi'!$B$11="","Testeur 1",'Lisez-moi'!$B$11)</f>
        <v/>
      </c>
      <c r="E19" s="37">
        <f>TRIM('Lisez-moi'!$C$11&amp;" "&amp;'Lisez-moi'!$D$11)</f>
        <v/>
      </c>
      <c r="F19" s="50" t="n"/>
      <c r="G19" s="32" t="n"/>
      <c r="H19" s="50" t="n"/>
    </row>
    <row r="20" ht="14.25" customHeight="1" s="27">
      <c r="A20" s="49">
        <f>"Testeur 2 : "&amp;IF('Lisez-moi'!B12="","(nom à inscrire dans Lisez-moi)",'Lisez-moi'!B12)</f>
        <v/>
      </c>
    </row>
    <row r="21" ht="31.5" customHeight="1" s="27">
      <c r="A21" s="47" t="inlineStr">
        <is>
          <t>T-15</t>
        </is>
      </c>
      <c r="B21" s="47" t="n">
        <v>1</v>
      </c>
      <c r="C21" s="37">
        <f>IF(INDEX(Scénarios!$B$5:$B$18,1)="","(scénario personnel à définir)",INDEX(Scénarios!$B$5:$B$18,1))</f>
        <v/>
      </c>
      <c r="D21" s="37">
        <f>IF('Lisez-moi'!$B$12="","Testeur 2",'Lisez-moi'!$B$12)</f>
        <v/>
      </c>
      <c r="E21" s="37">
        <f>TRIM('Lisez-moi'!$C$12&amp;" "&amp;'Lisez-moi'!$D$12)</f>
        <v/>
      </c>
      <c r="F21" s="50" t="n"/>
      <c r="G21" s="32" t="n"/>
      <c r="H21" s="50" t="n"/>
    </row>
    <row r="22" ht="31.5" customHeight="1" s="27">
      <c r="A22" s="47" t="inlineStr">
        <is>
          <t>T-16</t>
        </is>
      </c>
      <c r="B22" s="47" t="n">
        <v>2</v>
      </c>
      <c r="C22" s="37">
        <f>IF(INDEX(Scénarios!$B$5:$B$18,2)="","(scénario personnel à définir)",INDEX(Scénarios!$B$5:$B$18,2))</f>
        <v/>
      </c>
      <c r="D22" s="37">
        <f>IF('Lisez-moi'!$B$12="","Testeur 2",'Lisez-moi'!$B$12)</f>
        <v/>
      </c>
      <c r="E22" s="37">
        <f>TRIM('Lisez-moi'!$C$12&amp;" "&amp;'Lisez-moi'!$D$12)</f>
        <v/>
      </c>
      <c r="F22" s="50" t="n"/>
      <c r="G22" s="32" t="n"/>
      <c r="H22" s="50" t="n"/>
    </row>
    <row r="23" ht="31.5" customHeight="1" s="27">
      <c r="A23" s="47" t="inlineStr">
        <is>
          <t>T-17</t>
        </is>
      </c>
      <c r="B23" s="47" t="n">
        <v>3</v>
      </c>
      <c r="C23" s="37">
        <f>IF(INDEX(Scénarios!$B$5:$B$18,3)="","(scénario personnel à définir)",INDEX(Scénarios!$B$5:$B$18,3))</f>
        <v/>
      </c>
      <c r="D23" s="37">
        <f>IF('Lisez-moi'!$B$12="","Testeur 2",'Lisez-moi'!$B$12)</f>
        <v/>
      </c>
      <c r="E23" s="37">
        <f>TRIM('Lisez-moi'!$C$12&amp;" "&amp;'Lisez-moi'!$D$12)</f>
        <v/>
      </c>
      <c r="F23" s="50" t="n"/>
      <c r="G23" s="32" t="n"/>
      <c r="H23" s="50" t="n"/>
    </row>
    <row r="24" ht="31.5" customHeight="1" s="27">
      <c r="A24" s="47" t="inlineStr">
        <is>
          <t>T-18</t>
        </is>
      </c>
      <c r="B24" s="47" t="n">
        <v>4</v>
      </c>
      <c r="C24" s="37">
        <f>IF(INDEX(Scénarios!$B$5:$B$18,4)="","(scénario personnel à définir)",INDEX(Scénarios!$B$5:$B$18,4))</f>
        <v/>
      </c>
      <c r="D24" s="37">
        <f>IF('Lisez-moi'!$B$12="","Testeur 2",'Lisez-moi'!$B$12)</f>
        <v/>
      </c>
      <c r="E24" s="37">
        <f>TRIM('Lisez-moi'!$C$12&amp;" "&amp;'Lisez-moi'!$D$12)</f>
        <v/>
      </c>
      <c r="F24" s="50" t="n"/>
      <c r="G24" s="32" t="n"/>
      <c r="H24" s="50" t="n"/>
    </row>
    <row r="25" ht="31.5" customHeight="1" s="27">
      <c r="A25" s="47" t="inlineStr">
        <is>
          <t>T-19</t>
        </is>
      </c>
      <c r="B25" s="47" t="n">
        <v>5</v>
      </c>
      <c r="C25" s="37">
        <f>IF(INDEX(Scénarios!$B$5:$B$18,5)="","(scénario personnel à définir)",INDEX(Scénarios!$B$5:$B$18,5))</f>
        <v/>
      </c>
      <c r="D25" s="37">
        <f>IF('Lisez-moi'!$B$12="","Testeur 2",'Lisez-moi'!$B$12)</f>
        <v/>
      </c>
      <c r="E25" s="37">
        <f>TRIM('Lisez-moi'!$C$12&amp;" "&amp;'Lisez-moi'!$D$12)</f>
        <v/>
      </c>
      <c r="F25" s="50" t="n"/>
      <c r="G25" s="32" t="n"/>
      <c r="H25" s="50" t="n"/>
    </row>
    <row r="26" ht="31.5" customHeight="1" s="27">
      <c r="A26" s="47" t="inlineStr">
        <is>
          <t>T-20</t>
        </is>
      </c>
      <c r="B26" s="47" t="n">
        <v>6</v>
      </c>
      <c r="C26" s="37">
        <f>IF(INDEX(Scénarios!$B$5:$B$18,6)="","(scénario personnel à définir)",INDEX(Scénarios!$B$5:$B$18,6))</f>
        <v/>
      </c>
      <c r="D26" s="37">
        <f>IF('Lisez-moi'!$B$12="","Testeur 2",'Lisez-moi'!$B$12)</f>
        <v/>
      </c>
      <c r="E26" s="37">
        <f>TRIM('Lisez-moi'!$C$12&amp;" "&amp;'Lisez-moi'!$D$12)</f>
        <v/>
      </c>
      <c r="F26" s="50" t="n"/>
      <c r="G26" s="32" t="n"/>
      <c r="H26" s="50" t="n"/>
    </row>
    <row r="27" ht="31.5" customHeight="1" s="27">
      <c r="A27" s="47" t="inlineStr">
        <is>
          <t>T-21</t>
        </is>
      </c>
      <c r="B27" s="47" t="n">
        <v>7</v>
      </c>
      <c r="C27" s="37">
        <f>IF(INDEX(Scénarios!$B$5:$B$18,7)="","(scénario personnel à définir)",INDEX(Scénarios!$B$5:$B$18,7))</f>
        <v/>
      </c>
      <c r="D27" s="37">
        <f>IF('Lisez-moi'!$B$12="","Testeur 2",'Lisez-moi'!$B$12)</f>
        <v/>
      </c>
      <c r="E27" s="37">
        <f>TRIM('Lisez-moi'!$C$12&amp;" "&amp;'Lisez-moi'!$D$12)</f>
        <v/>
      </c>
      <c r="F27" s="50" t="n"/>
      <c r="G27" s="32" t="n"/>
      <c r="H27" s="50" t="n"/>
    </row>
    <row r="28" ht="31.5" customHeight="1" s="27">
      <c r="A28" s="47" t="inlineStr">
        <is>
          <t>T-22</t>
        </is>
      </c>
      <c r="B28" s="47" t="n">
        <v>8</v>
      </c>
      <c r="C28" s="37">
        <f>IF(INDEX(Scénarios!$B$5:$B$18,8)="","(scénario personnel à définir)",INDEX(Scénarios!$B$5:$B$18,8))</f>
        <v/>
      </c>
      <c r="D28" s="37">
        <f>IF('Lisez-moi'!$B$12="","Testeur 2",'Lisez-moi'!$B$12)</f>
        <v/>
      </c>
      <c r="E28" s="37">
        <f>TRIM('Lisez-moi'!$C$12&amp;" "&amp;'Lisez-moi'!$D$12)</f>
        <v/>
      </c>
      <c r="F28" s="50" t="n"/>
      <c r="G28" s="32" t="n"/>
      <c r="H28" s="50" t="n"/>
    </row>
    <row r="29" ht="31.5" customHeight="1" s="27">
      <c r="A29" s="47" t="inlineStr">
        <is>
          <t>T-23</t>
        </is>
      </c>
      <c r="B29" s="47" t="n">
        <v>9</v>
      </c>
      <c r="C29" s="37">
        <f>IF(INDEX(Scénarios!$B$5:$B$18,9)="","(scénario personnel à définir)",INDEX(Scénarios!$B$5:$B$18,9))</f>
        <v/>
      </c>
      <c r="D29" s="37">
        <f>IF('Lisez-moi'!$B$12="","Testeur 2",'Lisez-moi'!$B$12)</f>
        <v/>
      </c>
      <c r="E29" s="37">
        <f>TRIM('Lisez-moi'!$C$12&amp;" "&amp;'Lisez-moi'!$D$12)</f>
        <v/>
      </c>
      <c r="F29" s="50" t="n"/>
      <c r="G29" s="32" t="n"/>
      <c r="H29" s="50" t="n"/>
    </row>
    <row r="30" ht="31.5" customHeight="1" s="27">
      <c r="A30" s="47" t="inlineStr">
        <is>
          <t>T-24</t>
        </is>
      </c>
      <c r="B30" s="47" t="n">
        <v>10</v>
      </c>
      <c r="C30" s="37">
        <f>IF(INDEX(Scénarios!$B$5:$B$18,10)="","(scénario personnel à définir)",INDEX(Scénarios!$B$5:$B$18,10))</f>
        <v/>
      </c>
      <c r="D30" s="37">
        <f>IF('Lisez-moi'!$B$12="","Testeur 2",'Lisez-moi'!$B$12)</f>
        <v/>
      </c>
      <c r="E30" s="37">
        <f>TRIM('Lisez-moi'!$C$12&amp;" "&amp;'Lisez-moi'!$D$12)</f>
        <v/>
      </c>
      <c r="F30" s="50" t="n"/>
      <c r="G30" s="32" t="n"/>
      <c r="H30" s="50" t="n"/>
    </row>
    <row r="31" ht="31.5" customHeight="1" s="27">
      <c r="A31" s="47" t="inlineStr">
        <is>
          <t>T-25</t>
        </is>
      </c>
      <c r="B31" s="47" t="n">
        <v>11</v>
      </c>
      <c r="C31" s="37">
        <f>IF(INDEX(Scénarios!$B$5:$B$18,11)="","(scénario personnel à définir)",INDEX(Scénarios!$B$5:$B$18,11))</f>
        <v/>
      </c>
      <c r="D31" s="37">
        <f>IF('Lisez-moi'!$B$12="","Testeur 2",'Lisez-moi'!$B$12)</f>
        <v/>
      </c>
      <c r="E31" s="37">
        <f>TRIM('Lisez-moi'!$C$12&amp;" "&amp;'Lisez-moi'!$D$12)</f>
        <v/>
      </c>
      <c r="F31" s="50" t="n"/>
      <c r="G31" s="32" t="n"/>
      <c r="H31" s="50" t="n"/>
    </row>
    <row r="32" ht="31.5" customHeight="1" s="27">
      <c r="A32" s="47" t="inlineStr">
        <is>
          <t>T-26</t>
        </is>
      </c>
      <c r="B32" s="47" t="n">
        <v>12</v>
      </c>
      <c r="C32" s="37">
        <f>IF(INDEX(Scénarios!$B$5:$B$18,12)="","(scénario personnel à définir)",INDEX(Scénarios!$B$5:$B$18,12))</f>
        <v/>
      </c>
      <c r="D32" s="37">
        <f>IF('Lisez-moi'!$B$12="","Testeur 2",'Lisez-moi'!$B$12)</f>
        <v/>
      </c>
      <c r="E32" s="37">
        <f>TRIM('Lisez-moi'!$C$12&amp;" "&amp;'Lisez-moi'!$D$12)</f>
        <v/>
      </c>
      <c r="F32" s="50" t="n"/>
      <c r="G32" s="32" t="n"/>
      <c r="H32" s="50" t="n"/>
    </row>
    <row r="33" ht="31.5" customHeight="1" s="27">
      <c r="A33" s="47" t="inlineStr">
        <is>
          <t>T-27</t>
        </is>
      </c>
      <c r="B33" s="47" t="n">
        <v>13</v>
      </c>
      <c r="C33" s="37">
        <f>IF(INDEX(Scénarios!$B$5:$B$18,13)="","(scénario personnel à définir)",INDEX(Scénarios!$B$5:$B$18,13))</f>
        <v/>
      </c>
      <c r="D33" s="37">
        <f>IF('Lisez-moi'!$B$12="","Testeur 2",'Lisez-moi'!$B$12)</f>
        <v/>
      </c>
      <c r="E33" s="37">
        <f>TRIM('Lisez-moi'!$C$12&amp;" "&amp;'Lisez-moi'!$D$12)</f>
        <v/>
      </c>
      <c r="F33" s="50" t="n"/>
      <c r="G33" s="32" t="n"/>
      <c r="H33" s="50" t="n"/>
    </row>
    <row r="34" ht="31.5" customHeight="1" s="27">
      <c r="A34" s="47" t="inlineStr">
        <is>
          <t>T-28</t>
        </is>
      </c>
      <c r="B34" s="47" t="n">
        <v>14</v>
      </c>
      <c r="C34" s="37">
        <f>IF(INDEX(Scénarios!$B$5:$B$18,14)="","(scénario personnel à définir)",INDEX(Scénarios!$B$5:$B$18,14))</f>
        <v/>
      </c>
      <c r="D34" s="37">
        <f>IF('Lisez-moi'!$B$12="","Testeur 2",'Lisez-moi'!$B$12)</f>
        <v/>
      </c>
      <c r="E34" s="37">
        <f>TRIM('Lisez-moi'!$C$12&amp;" "&amp;'Lisez-moi'!$D$12)</f>
        <v/>
      </c>
      <c r="F34" s="50" t="n"/>
      <c r="G34" s="32" t="n"/>
      <c r="H34" s="50" t="n"/>
    </row>
    <row r="35" ht="14.25" customHeight="1" s="27">
      <c r="A35" s="49">
        <f>"Testeur 3 : "&amp;IF('Lisez-moi'!B13="","(nom à inscrire dans Lisez-moi)",'Lisez-moi'!B13)</f>
        <v/>
      </c>
    </row>
    <row r="36" ht="31.5" customHeight="1" s="27">
      <c r="A36" s="47" t="inlineStr">
        <is>
          <t>T-29</t>
        </is>
      </c>
      <c r="B36" s="47" t="n">
        <v>1</v>
      </c>
      <c r="C36" s="37">
        <f>IF(INDEX(Scénarios!$B$5:$B$18,1)="","(scénario personnel à définir)",INDEX(Scénarios!$B$5:$B$18,1))</f>
        <v/>
      </c>
      <c r="D36" s="37">
        <f>IF('Lisez-moi'!$B$13="","Testeur 3",'Lisez-moi'!$B$13)</f>
        <v/>
      </c>
      <c r="E36" s="37">
        <f>TRIM('Lisez-moi'!$C$13&amp;" "&amp;'Lisez-moi'!$D$13)</f>
        <v/>
      </c>
      <c r="F36" s="50" t="n"/>
      <c r="G36" s="32" t="n"/>
      <c r="H36" s="50" t="n"/>
    </row>
    <row r="37" ht="31.5" customHeight="1" s="27">
      <c r="A37" s="47" t="inlineStr">
        <is>
          <t>T-30</t>
        </is>
      </c>
      <c r="B37" s="47" t="n">
        <v>2</v>
      </c>
      <c r="C37" s="37">
        <f>IF(INDEX(Scénarios!$B$5:$B$18,2)="","(scénario personnel à définir)",INDEX(Scénarios!$B$5:$B$18,2))</f>
        <v/>
      </c>
      <c r="D37" s="37">
        <f>IF('Lisez-moi'!$B$13="","Testeur 3",'Lisez-moi'!$B$13)</f>
        <v/>
      </c>
      <c r="E37" s="37">
        <f>TRIM('Lisez-moi'!$C$13&amp;" "&amp;'Lisez-moi'!$D$13)</f>
        <v/>
      </c>
      <c r="F37" s="50" t="n"/>
      <c r="G37" s="32" t="n"/>
      <c r="H37" s="50" t="n"/>
    </row>
    <row r="38" ht="31.5" customHeight="1" s="27">
      <c r="A38" s="47" t="inlineStr">
        <is>
          <t>T-31</t>
        </is>
      </c>
      <c r="B38" s="47" t="n">
        <v>3</v>
      </c>
      <c r="C38" s="37">
        <f>IF(INDEX(Scénarios!$B$5:$B$18,3)="","(scénario personnel à définir)",INDEX(Scénarios!$B$5:$B$18,3))</f>
        <v/>
      </c>
      <c r="D38" s="37">
        <f>IF('Lisez-moi'!$B$13="","Testeur 3",'Lisez-moi'!$B$13)</f>
        <v/>
      </c>
      <c r="E38" s="37">
        <f>TRIM('Lisez-moi'!$C$13&amp;" "&amp;'Lisez-moi'!$D$13)</f>
        <v/>
      </c>
      <c r="F38" s="50" t="n"/>
      <c r="G38" s="32" t="n"/>
      <c r="H38" s="50" t="n"/>
    </row>
    <row r="39" ht="31.5" customHeight="1" s="27">
      <c r="A39" s="47" t="inlineStr">
        <is>
          <t>T-32</t>
        </is>
      </c>
      <c r="B39" s="47" t="n">
        <v>4</v>
      </c>
      <c r="C39" s="37">
        <f>IF(INDEX(Scénarios!$B$5:$B$18,4)="","(scénario personnel à définir)",INDEX(Scénarios!$B$5:$B$18,4))</f>
        <v/>
      </c>
      <c r="D39" s="37">
        <f>IF('Lisez-moi'!$B$13="","Testeur 3",'Lisez-moi'!$B$13)</f>
        <v/>
      </c>
      <c r="E39" s="37">
        <f>TRIM('Lisez-moi'!$C$13&amp;" "&amp;'Lisez-moi'!$D$13)</f>
        <v/>
      </c>
      <c r="F39" s="50" t="n"/>
      <c r="G39" s="32" t="n"/>
      <c r="H39" s="50" t="n"/>
    </row>
    <row r="40" ht="31.5" customHeight="1" s="27">
      <c r="A40" s="47" t="inlineStr">
        <is>
          <t>T-33</t>
        </is>
      </c>
      <c r="B40" s="47" t="n">
        <v>5</v>
      </c>
      <c r="C40" s="37">
        <f>IF(INDEX(Scénarios!$B$5:$B$18,5)="","(scénario personnel à définir)",INDEX(Scénarios!$B$5:$B$18,5))</f>
        <v/>
      </c>
      <c r="D40" s="37">
        <f>IF('Lisez-moi'!$B$13="","Testeur 3",'Lisez-moi'!$B$13)</f>
        <v/>
      </c>
      <c r="E40" s="37">
        <f>TRIM('Lisez-moi'!$C$13&amp;" "&amp;'Lisez-moi'!$D$13)</f>
        <v/>
      </c>
      <c r="F40" s="50" t="n"/>
      <c r="G40" s="32" t="n"/>
      <c r="H40" s="50" t="n"/>
    </row>
    <row r="41" ht="31.5" customHeight="1" s="27">
      <c r="A41" s="47" t="inlineStr">
        <is>
          <t>T-34</t>
        </is>
      </c>
      <c r="B41" s="47" t="n">
        <v>6</v>
      </c>
      <c r="C41" s="37">
        <f>IF(INDEX(Scénarios!$B$5:$B$18,6)="","(scénario personnel à définir)",INDEX(Scénarios!$B$5:$B$18,6))</f>
        <v/>
      </c>
      <c r="D41" s="37">
        <f>IF('Lisez-moi'!$B$13="","Testeur 3",'Lisez-moi'!$B$13)</f>
        <v/>
      </c>
      <c r="E41" s="37">
        <f>TRIM('Lisez-moi'!$C$13&amp;" "&amp;'Lisez-moi'!$D$13)</f>
        <v/>
      </c>
      <c r="F41" s="50" t="n"/>
      <c r="G41" s="32" t="n"/>
      <c r="H41" s="50" t="n"/>
    </row>
    <row r="42" ht="31.5" customHeight="1" s="27">
      <c r="A42" s="47" t="inlineStr">
        <is>
          <t>T-35</t>
        </is>
      </c>
      <c r="B42" s="47" t="n">
        <v>7</v>
      </c>
      <c r="C42" s="37">
        <f>IF(INDEX(Scénarios!$B$5:$B$18,7)="","(scénario personnel à définir)",INDEX(Scénarios!$B$5:$B$18,7))</f>
        <v/>
      </c>
      <c r="D42" s="37">
        <f>IF('Lisez-moi'!$B$13="","Testeur 3",'Lisez-moi'!$B$13)</f>
        <v/>
      </c>
      <c r="E42" s="37">
        <f>TRIM('Lisez-moi'!$C$13&amp;" "&amp;'Lisez-moi'!$D$13)</f>
        <v/>
      </c>
      <c r="F42" s="50" t="n"/>
      <c r="G42" s="32" t="n"/>
      <c r="H42" s="50" t="n"/>
    </row>
    <row r="43" ht="31.5" customHeight="1" s="27">
      <c r="A43" s="47" t="inlineStr">
        <is>
          <t>T-36</t>
        </is>
      </c>
      <c r="B43" s="47" t="n">
        <v>8</v>
      </c>
      <c r="C43" s="37">
        <f>IF(INDEX(Scénarios!$B$5:$B$18,8)="","(scénario personnel à définir)",INDEX(Scénarios!$B$5:$B$18,8))</f>
        <v/>
      </c>
      <c r="D43" s="37">
        <f>IF('Lisez-moi'!$B$13="","Testeur 3",'Lisez-moi'!$B$13)</f>
        <v/>
      </c>
      <c r="E43" s="37">
        <f>TRIM('Lisez-moi'!$C$13&amp;" "&amp;'Lisez-moi'!$D$13)</f>
        <v/>
      </c>
      <c r="F43" s="50" t="n"/>
      <c r="G43" s="32" t="n"/>
      <c r="H43" s="50" t="n"/>
    </row>
    <row r="44" ht="31.5" customHeight="1" s="27">
      <c r="A44" s="47" t="inlineStr">
        <is>
          <t>T-37</t>
        </is>
      </c>
      <c r="B44" s="47" t="n">
        <v>9</v>
      </c>
      <c r="C44" s="37">
        <f>IF(INDEX(Scénarios!$B$5:$B$18,9)="","(scénario personnel à définir)",INDEX(Scénarios!$B$5:$B$18,9))</f>
        <v/>
      </c>
      <c r="D44" s="37">
        <f>IF('Lisez-moi'!$B$13="","Testeur 3",'Lisez-moi'!$B$13)</f>
        <v/>
      </c>
      <c r="E44" s="37">
        <f>TRIM('Lisez-moi'!$C$13&amp;" "&amp;'Lisez-moi'!$D$13)</f>
        <v/>
      </c>
      <c r="F44" s="50" t="n"/>
      <c r="G44" s="32" t="n"/>
      <c r="H44" s="50" t="n"/>
    </row>
    <row r="45" ht="31.5" customHeight="1" s="27">
      <c r="A45" s="47" t="inlineStr">
        <is>
          <t>T-38</t>
        </is>
      </c>
      <c r="B45" s="47" t="n">
        <v>10</v>
      </c>
      <c r="C45" s="37">
        <f>IF(INDEX(Scénarios!$B$5:$B$18,10)="","(scénario personnel à définir)",INDEX(Scénarios!$B$5:$B$18,10))</f>
        <v/>
      </c>
      <c r="D45" s="37">
        <f>IF('Lisez-moi'!$B$13="","Testeur 3",'Lisez-moi'!$B$13)</f>
        <v/>
      </c>
      <c r="E45" s="37">
        <f>TRIM('Lisez-moi'!$C$13&amp;" "&amp;'Lisez-moi'!$D$13)</f>
        <v/>
      </c>
      <c r="F45" s="50" t="n"/>
      <c r="G45" s="32" t="n"/>
      <c r="H45" s="50" t="n"/>
    </row>
    <row r="46" ht="31.5" customHeight="1" s="27">
      <c r="A46" s="47" t="inlineStr">
        <is>
          <t>T-39</t>
        </is>
      </c>
      <c r="B46" s="47" t="n">
        <v>11</v>
      </c>
      <c r="C46" s="37">
        <f>IF(INDEX(Scénarios!$B$5:$B$18,11)="","(scénario personnel à définir)",INDEX(Scénarios!$B$5:$B$18,11))</f>
        <v/>
      </c>
      <c r="D46" s="37">
        <f>IF('Lisez-moi'!$B$13="","Testeur 3",'Lisez-moi'!$B$13)</f>
        <v/>
      </c>
      <c r="E46" s="37">
        <f>TRIM('Lisez-moi'!$C$13&amp;" "&amp;'Lisez-moi'!$D$13)</f>
        <v/>
      </c>
      <c r="F46" s="50" t="n"/>
      <c r="G46" s="32" t="n"/>
      <c r="H46" s="50" t="n"/>
    </row>
    <row r="47" ht="31.5" customHeight="1" s="27">
      <c r="A47" s="47" t="inlineStr">
        <is>
          <t>T-40</t>
        </is>
      </c>
      <c r="B47" s="47" t="n">
        <v>12</v>
      </c>
      <c r="C47" s="37">
        <f>IF(INDEX(Scénarios!$B$5:$B$18,12)="","(scénario personnel à définir)",INDEX(Scénarios!$B$5:$B$18,12))</f>
        <v/>
      </c>
      <c r="D47" s="37">
        <f>IF('Lisez-moi'!$B$13="","Testeur 3",'Lisez-moi'!$B$13)</f>
        <v/>
      </c>
      <c r="E47" s="37">
        <f>TRIM('Lisez-moi'!$C$13&amp;" "&amp;'Lisez-moi'!$D$13)</f>
        <v/>
      </c>
      <c r="F47" s="50" t="n"/>
      <c r="G47" s="32" t="n"/>
      <c r="H47" s="50" t="n"/>
    </row>
    <row r="48" ht="31.5" customHeight="1" s="27">
      <c r="A48" s="47" t="inlineStr">
        <is>
          <t>T-41</t>
        </is>
      </c>
      <c r="B48" s="47" t="n">
        <v>13</v>
      </c>
      <c r="C48" s="37">
        <f>IF(INDEX(Scénarios!$B$5:$B$18,13)="","(scénario personnel à définir)",INDEX(Scénarios!$B$5:$B$18,13))</f>
        <v/>
      </c>
      <c r="D48" s="37">
        <f>IF('Lisez-moi'!$B$13="","Testeur 3",'Lisez-moi'!$B$13)</f>
        <v/>
      </c>
      <c r="E48" s="37">
        <f>TRIM('Lisez-moi'!$C$13&amp;" "&amp;'Lisez-moi'!$D$13)</f>
        <v/>
      </c>
      <c r="F48" s="50" t="n"/>
      <c r="G48" s="32" t="n"/>
      <c r="H48" s="50" t="n"/>
    </row>
    <row r="49" ht="31.5" customHeight="1" s="27">
      <c r="A49" s="47" t="inlineStr">
        <is>
          <t>T-42</t>
        </is>
      </c>
      <c r="B49" s="47" t="n">
        <v>14</v>
      </c>
      <c r="C49" s="37">
        <f>IF(INDEX(Scénarios!$B$5:$B$18,14)="","(scénario personnel à définir)",INDEX(Scénarios!$B$5:$B$18,14))</f>
        <v/>
      </c>
      <c r="D49" s="37">
        <f>IF('Lisez-moi'!$B$13="","Testeur 3",'Lisez-moi'!$B$13)</f>
        <v/>
      </c>
      <c r="E49" s="37">
        <f>TRIM('Lisez-moi'!$C$13&amp;" "&amp;'Lisez-moi'!$D$13)</f>
        <v/>
      </c>
      <c r="F49" s="50" t="n"/>
      <c r="G49" s="32" t="n"/>
      <c r="H49" s="50" t="n"/>
    </row>
  </sheetData>
  <mergeCells count="3">
    <mergeCell ref="A20:H20"/>
    <mergeCell ref="A5:H5"/>
    <mergeCell ref="A35:H35"/>
  </mergeCells>
  <conditionalFormatting sqref="F5:F49">
    <cfRule type="expression" rank="0" priority="2" equalAverage="0" aboveAverage="0" dxfId="0" text="" percent="0" bottom="0">
      <formula>F5="Écart"</formula>
    </cfRule>
    <cfRule type="expression" rank="0" priority="3" equalAverage="0" aboveAverage="0" dxfId="1" text="" percent="0" bottom="0">
      <formula>F5="Conforme"</formula>
    </cfRule>
  </conditionalFormatting>
  <dataValidations count="2">
    <dataValidation sqref="F6:F19 F21:F34 F36:F49" showDropDown="0" showInputMessage="0" showErrorMessage="0" allowBlank="1" type="list" errorStyle="stop" operator="between">
      <formula1>"Conforme,Écart,Non testé"</formula1>
      <formula2>0</formula2>
    </dataValidation>
    <dataValidation sqref="H6:H19 H21:H34 H36:H49" showDropDown="0" showInputMessage="0" showErrorMessage="0" allowBlank="1" type="list" errorStyle="stop" operator="between">
      <formula1>"Bloquant,Majeur,Mineur"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FF2B47"/>
    <outlinePr summaryBelow="1" summaryRight="1"/>
    <pageSetUpPr fitToPage="0"/>
  </sheetPr>
  <dimension ref="A1:I4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6796875" defaultRowHeight="14.25" zeroHeight="0" outlineLevelRow="0"/>
  <cols>
    <col width="10" customWidth="1" style="26" min="1" max="1"/>
    <col width="24" customWidth="1" style="26" min="2" max="2"/>
    <col width="40" customWidth="1" style="26" min="3" max="3"/>
    <col width="11" customWidth="1" style="26" min="4" max="4"/>
    <col width="44" customWidth="1" style="26" min="5" max="5"/>
    <col width="32" customWidth="1" style="26" min="6" max="6"/>
    <col width="13" customWidth="1" style="26" min="7" max="7"/>
    <col width="10" customWidth="1" style="26" min="8" max="8"/>
    <col width="40" customWidth="1" style="26" min="9" max="9"/>
  </cols>
  <sheetData>
    <row r="1" ht="21" customHeight="1" s="27">
      <c r="A1" s="28" t="inlineStr">
        <is>
          <t>Correctifs et validation</t>
        </is>
      </c>
    </row>
    <row r="2" ht="14.25" customHeight="1" s="27">
      <c r="A2" s="29" t="inlineStr">
        <is>
          <t>Un écart = une ligne. Corrigez sur main, puis validez en refaisant le scénario EN LIGNE, une fois GitHub Pages passé sur main.</t>
        </is>
      </c>
    </row>
    <row r="4" ht="30" customHeight="1" s="27">
      <c r="A4" s="48" t="inlineStr">
        <is>
          <t>ID du test</t>
        </is>
      </c>
      <c r="B4" s="48" t="inlineStr">
        <is>
          <t>Scénario</t>
        </is>
      </c>
      <c r="C4" s="48" t="inlineStr">
        <is>
          <t>Écart observé</t>
        </is>
      </c>
      <c r="D4" s="48" t="inlineStr">
        <is>
          <t>Gravité</t>
        </is>
      </c>
      <c r="E4" s="48" t="inlineStr">
        <is>
          <t>Correctif apporté</t>
        </is>
      </c>
      <c r="F4" s="48" t="inlineStr">
        <is>
          <t>Commit (message)</t>
        </is>
      </c>
      <c r="G4" s="48" t="inlineStr">
        <is>
          <t>Date de validation</t>
        </is>
      </c>
      <c r="H4" s="48" t="inlineStr">
        <is>
          <t>Validé?</t>
        </is>
      </c>
      <c r="I4" s="48" t="inlineStr">
        <is>
          <t>Comment j'ai validé</t>
        </is>
      </c>
    </row>
    <row r="5" ht="31.5" customHeight="1" s="27">
      <c r="A5" s="50" t="n"/>
      <c r="B5" s="37">
        <f>IF(A5="","",IFERROR(INDEX(Tests!$C$5:$C$49,MATCH(A5,Tests!$A$5:$A$49,0)),"ID introuvable"))</f>
        <v/>
      </c>
      <c r="C5" s="37">
        <f>IF(A5="","",IFERROR(INDEX(Tests!$G$5:$G$49,MATCH(A5,Tests!$A$5:$A$49,0))&amp;"",""))</f>
        <v/>
      </c>
      <c r="D5" s="47">
        <f>IF(A5="","",IFERROR(INDEX(Tests!$H$5:$H$49,MATCH(A5,Tests!$A$5:$A$49,0))&amp;"",""))</f>
        <v/>
      </c>
      <c r="E5" s="32" t="n"/>
      <c r="F5" s="32" t="n"/>
      <c r="G5" s="51" t="n"/>
      <c r="H5" s="50" t="n"/>
      <c r="I5" s="32" t="n"/>
    </row>
    <row r="6" ht="31.5" customHeight="1" s="27">
      <c r="A6" s="50" t="n"/>
      <c r="B6" s="37">
        <f>IF(A6="","",IFERROR(INDEX(Tests!$C$5:$C$49,MATCH(A6,Tests!$A$5:$A$49,0)),"ID introuvable"))</f>
        <v/>
      </c>
      <c r="C6" s="37">
        <f>IF(A6="","",IFERROR(INDEX(Tests!$G$5:$G$49,MATCH(A6,Tests!$A$5:$A$49,0))&amp;"",""))</f>
        <v/>
      </c>
      <c r="D6" s="47">
        <f>IF(A6="","",IFERROR(INDEX(Tests!$H$5:$H$49,MATCH(A6,Tests!$A$5:$A$49,0))&amp;"",""))</f>
        <v/>
      </c>
      <c r="E6" s="32" t="n"/>
      <c r="F6" s="32" t="n"/>
      <c r="G6" s="51" t="n"/>
      <c r="H6" s="50" t="n"/>
      <c r="I6" s="32" t="n"/>
    </row>
    <row r="7" ht="31.5" customHeight="1" s="27">
      <c r="A7" s="50" t="n"/>
      <c r="B7" s="37">
        <f>IF(A7="","",IFERROR(INDEX(Tests!$C$5:$C$49,MATCH(A7,Tests!$A$5:$A$49,0)),"ID introuvable"))</f>
        <v/>
      </c>
      <c r="C7" s="37">
        <f>IF(A7="","",IFERROR(INDEX(Tests!$G$5:$G$49,MATCH(A7,Tests!$A$5:$A$49,0))&amp;"",""))</f>
        <v/>
      </c>
      <c r="D7" s="47">
        <f>IF(A7="","",IFERROR(INDEX(Tests!$H$5:$H$49,MATCH(A7,Tests!$A$5:$A$49,0))&amp;"",""))</f>
        <v/>
      </c>
      <c r="E7" s="32" t="n"/>
      <c r="F7" s="32" t="n"/>
      <c r="G7" s="51" t="n"/>
      <c r="H7" s="50" t="n"/>
      <c r="I7" s="32" t="n"/>
    </row>
    <row r="8" ht="31.5" customHeight="1" s="27">
      <c r="A8" s="50" t="n"/>
      <c r="B8" s="37">
        <f>IF(A8="","",IFERROR(INDEX(Tests!$C$5:$C$49,MATCH(A8,Tests!$A$5:$A$49,0)),"ID introuvable"))</f>
        <v/>
      </c>
      <c r="C8" s="37">
        <f>IF(A8="","",IFERROR(INDEX(Tests!$G$5:$G$49,MATCH(A8,Tests!$A$5:$A$49,0))&amp;"",""))</f>
        <v/>
      </c>
      <c r="D8" s="47">
        <f>IF(A8="","",IFERROR(INDEX(Tests!$H$5:$H$49,MATCH(A8,Tests!$A$5:$A$49,0))&amp;"",""))</f>
        <v/>
      </c>
      <c r="E8" s="32" t="n"/>
      <c r="F8" s="32" t="n"/>
      <c r="G8" s="51" t="n"/>
      <c r="H8" s="50" t="n"/>
      <c r="I8" s="32" t="n"/>
    </row>
    <row r="9" ht="31.5" customHeight="1" s="27">
      <c r="A9" s="50" t="n"/>
      <c r="B9" s="37">
        <f>IF(A9="","",IFERROR(INDEX(Tests!$C$5:$C$49,MATCH(A9,Tests!$A$5:$A$49,0)),"ID introuvable"))</f>
        <v/>
      </c>
      <c r="C9" s="37">
        <f>IF(A9="","",IFERROR(INDEX(Tests!$G$5:$G$49,MATCH(A9,Tests!$A$5:$A$49,0))&amp;"",""))</f>
        <v/>
      </c>
      <c r="D9" s="47">
        <f>IF(A9="","",IFERROR(INDEX(Tests!$H$5:$H$49,MATCH(A9,Tests!$A$5:$A$49,0))&amp;"",""))</f>
        <v/>
      </c>
      <c r="E9" s="32" t="n"/>
      <c r="F9" s="32" t="n"/>
      <c r="G9" s="51" t="n"/>
      <c r="H9" s="50" t="n"/>
      <c r="I9" s="32" t="n"/>
    </row>
    <row r="10" ht="31.5" customHeight="1" s="27">
      <c r="A10" s="50" t="n"/>
      <c r="B10" s="37">
        <f>IF(A10="","",IFERROR(INDEX(Tests!$C$5:$C$49,MATCH(A10,Tests!$A$5:$A$49,0)),"ID introuvable"))</f>
        <v/>
      </c>
      <c r="C10" s="37">
        <f>IF(A10="","",IFERROR(INDEX(Tests!$G$5:$G$49,MATCH(A10,Tests!$A$5:$A$49,0))&amp;"",""))</f>
        <v/>
      </c>
      <c r="D10" s="47">
        <f>IF(A10="","",IFERROR(INDEX(Tests!$H$5:$H$49,MATCH(A10,Tests!$A$5:$A$49,0))&amp;"",""))</f>
        <v/>
      </c>
      <c r="E10" s="32" t="n"/>
      <c r="F10" s="32" t="n"/>
      <c r="G10" s="51" t="n"/>
      <c r="H10" s="50" t="n"/>
      <c r="I10" s="32" t="n"/>
    </row>
    <row r="11" ht="31.5" customHeight="1" s="27">
      <c r="A11" s="50" t="n"/>
      <c r="B11" s="37">
        <f>IF(A11="","",IFERROR(INDEX(Tests!$C$5:$C$49,MATCH(A11,Tests!$A$5:$A$49,0)),"ID introuvable"))</f>
        <v/>
      </c>
      <c r="C11" s="37">
        <f>IF(A11="","",IFERROR(INDEX(Tests!$G$5:$G$49,MATCH(A11,Tests!$A$5:$A$49,0))&amp;"",""))</f>
        <v/>
      </c>
      <c r="D11" s="47">
        <f>IF(A11="","",IFERROR(INDEX(Tests!$H$5:$H$49,MATCH(A11,Tests!$A$5:$A$49,0))&amp;"",""))</f>
        <v/>
      </c>
      <c r="E11" s="32" t="n"/>
      <c r="F11" s="32" t="n"/>
      <c r="G11" s="51" t="n"/>
      <c r="H11" s="50" t="n"/>
      <c r="I11" s="32" t="n"/>
    </row>
    <row r="12" ht="31.5" customHeight="1" s="27">
      <c r="A12" s="50" t="n"/>
      <c r="B12" s="37">
        <f>IF(A12="","",IFERROR(INDEX(Tests!$C$5:$C$49,MATCH(A12,Tests!$A$5:$A$49,0)),"ID introuvable"))</f>
        <v/>
      </c>
      <c r="C12" s="37">
        <f>IF(A12="","",IFERROR(INDEX(Tests!$G$5:$G$49,MATCH(A12,Tests!$A$5:$A$49,0))&amp;"",""))</f>
        <v/>
      </c>
      <c r="D12" s="47">
        <f>IF(A12="","",IFERROR(INDEX(Tests!$H$5:$H$49,MATCH(A12,Tests!$A$5:$A$49,0))&amp;"",""))</f>
        <v/>
      </c>
      <c r="E12" s="32" t="n"/>
      <c r="F12" s="32" t="n"/>
      <c r="G12" s="51" t="n"/>
      <c r="H12" s="50" t="n"/>
      <c r="I12" s="32" t="n"/>
    </row>
    <row r="13" ht="31.5" customHeight="1" s="27">
      <c r="A13" s="50" t="n"/>
      <c r="B13" s="37">
        <f>IF(A13="","",IFERROR(INDEX(Tests!$C$5:$C$49,MATCH(A13,Tests!$A$5:$A$49,0)),"ID introuvable"))</f>
        <v/>
      </c>
      <c r="C13" s="37">
        <f>IF(A13="","",IFERROR(INDEX(Tests!$G$5:$G$49,MATCH(A13,Tests!$A$5:$A$49,0))&amp;"",""))</f>
        <v/>
      </c>
      <c r="D13" s="47">
        <f>IF(A13="","",IFERROR(INDEX(Tests!$H$5:$H$49,MATCH(A13,Tests!$A$5:$A$49,0))&amp;"",""))</f>
        <v/>
      </c>
      <c r="E13" s="32" t="n"/>
      <c r="F13" s="32" t="n"/>
      <c r="G13" s="51" t="n"/>
      <c r="H13" s="50" t="n"/>
      <c r="I13" s="32" t="n"/>
    </row>
    <row r="14" ht="31.5" customHeight="1" s="27">
      <c r="A14" s="50" t="n"/>
      <c r="B14" s="37">
        <f>IF(A14="","",IFERROR(INDEX(Tests!$C$5:$C$49,MATCH(A14,Tests!$A$5:$A$49,0)),"ID introuvable"))</f>
        <v/>
      </c>
      <c r="C14" s="37">
        <f>IF(A14="","",IFERROR(INDEX(Tests!$G$5:$G$49,MATCH(A14,Tests!$A$5:$A$49,0))&amp;"",""))</f>
        <v/>
      </c>
      <c r="D14" s="47">
        <f>IF(A14="","",IFERROR(INDEX(Tests!$H$5:$H$49,MATCH(A14,Tests!$A$5:$A$49,0))&amp;"",""))</f>
        <v/>
      </c>
      <c r="E14" s="32" t="n"/>
      <c r="F14" s="32" t="n"/>
      <c r="G14" s="51" t="n"/>
      <c r="H14" s="50" t="n"/>
      <c r="I14" s="32" t="n"/>
    </row>
    <row r="15" ht="31.5" customHeight="1" s="27">
      <c r="A15" s="50" t="n"/>
      <c r="B15" s="37">
        <f>IF(A15="","",IFERROR(INDEX(Tests!$C$5:$C$49,MATCH(A15,Tests!$A$5:$A$49,0)),"ID introuvable"))</f>
        <v/>
      </c>
      <c r="C15" s="37">
        <f>IF(A15="","",IFERROR(INDEX(Tests!$G$5:$G$49,MATCH(A15,Tests!$A$5:$A$49,0))&amp;"",""))</f>
        <v/>
      </c>
      <c r="D15" s="47">
        <f>IF(A15="","",IFERROR(INDEX(Tests!$H$5:$H$49,MATCH(A15,Tests!$A$5:$A$49,0))&amp;"",""))</f>
        <v/>
      </c>
      <c r="E15" s="32" t="n"/>
      <c r="F15" s="32" t="n"/>
      <c r="G15" s="51" t="n"/>
      <c r="H15" s="50" t="n"/>
      <c r="I15" s="32" t="n"/>
    </row>
    <row r="16" ht="31.5" customHeight="1" s="27">
      <c r="A16" s="50" t="n"/>
      <c r="B16" s="37">
        <f>IF(A16="","",IFERROR(INDEX(Tests!$C$5:$C$49,MATCH(A16,Tests!$A$5:$A$49,0)),"ID introuvable"))</f>
        <v/>
      </c>
      <c r="C16" s="37">
        <f>IF(A16="","",IFERROR(INDEX(Tests!$G$5:$G$49,MATCH(A16,Tests!$A$5:$A$49,0))&amp;"",""))</f>
        <v/>
      </c>
      <c r="D16" s="47">
        <f>IF(A16="","",IFERROR(INDEX(Tests!$H$5:$H$49,MATCH(A16,Tests!$A$5:$A$49,0))&amp;"",""))</f>
        <v/>
      </c>
      <c r="E16" s="32" t="n"/>
      <c r="F16" s="32" t="n"/>
      <c r="G16" s="51" t="n"/>
      <c r="H16" s="50" t="n"/>
      <c r="I16" s="32" t="n"/>
    </row>
    <row r="17" ht="31.5" customHeight="1" s="27">
      <c r="A17" s="50" t="n"/>
      <c r="B17" s="37">
        <f>IF(A17="","",IFERROR(INDEX(Tests!$C$5:$C$49,MATCH(A17,Tests!$A$5:$A$49,0)),"ID introuvable"))</f>
        <v/>
      </c>
      <c r="C17" s="37">
        <f>IF(A17="","",IFERROR(INDEX(Tests!$G$5:$G$49,MATCH(A17,Tests!$A$5:$A$49,0))&amp;"",""))</f>
        <v/>
      </c>
      <c r="D17" s="47">
        <f>IF(A17="","",IFERROR(INDEX(Tests!$H$5:$H$49,MATCH(A17,Tests!$A$5:$A$49,0))&amp;"",""))</f>
        <v/>
      </c>
      <c r="E17" s="32" t="n"/>
      <c r="F17" s="32" t="n"/>
      <c r="G17" s="51" t="n"/>
      <c r="H17" s="50" t="n"/>
      <c r="I17" s="32" t="n"/>
    </row>
    <row r="18" ht="31.5" customHeight="1" s="27">
      <c r="A18" s="50" t="n"/>
      <c r="B18" s="37">
        <f>IF(A18="","",IFERROR(INDEX(Tests!$C$5:$C$49,MATCH(A18,Tests!$A$5:$A$49,0)),"ID introuvable"))</f>
        <v/>
      </c>
      <c r="C18" s="37">
        <f>IF(A18="","",IFERROR(INDEX(Tests!$G$5:$G$49,MATCH(A18,Tests!$A$5:$A$49,0))&amp;"",""))</f>
        <v/>
      </c>
      <c r="D18" s="47">
        <f>IF(A18="","",IFERROR(INDEX(Tests!$H$5:$H$49,MATCH(A18,Tests!$A$5:$A$49,0))&amp;"",""))</f>
        <v/>
      </c>
      <c r="E18" s="32" t="n"/>
      <c r="F18" s="32" t="n"/>
      <c r="G18" s="51" t="n"/>
      <c r="H18" s="50" t="n"/>
      <c r="I18" s="32" t="n"/>
    </row>
    <row r="19" ht="31.5" customHeight="1" s="27">
      <c r="A19" s="50" t="n"/>
      <c r="B19" s="37">
        <f>IF(A19="","",IFERROR(INDEX(Tests!$C$5:$C$49,MATCH(A19,Tests!$A$5:$A$49,0)),"ID introuvable"))</f>
        <v/>
      </c>
      <c r="C19" s="37">
        <f>IF(A19="","",IFERROR(INDEX(Tests!$G$5:$G$49,MATCH(A19,Tests!$A$5:$A$49,0))&amp;"",""))</f>
        <v/>
      </c>
      <c r="D19" s="47">
        <f>IF(A19="","",IFERROR(INDEX(Tests!$H$5:$H$49,MATCH(A19,Tests!$A$5:$A$49,0))&amp;"",""))</f>
        <v/>
      </c>
      <c r="E19" s="32" t="n"/>
      <c r="F19" s="32" t="n"/>
      <c r="G19" s="51" t="n"/>
      <c r="H19" s="50" t="n"/>
      <c r="I19" s="32" t="n"/>
    </row>
    <row r="20" ht="31.5" customHeight="1" s="27">
      <c r="A20" s="50" t="n"/>
      <c r="B20" s="37">
        <f>IF(A20="","",IFERROR(INDEX(Tests!$C$5:$C$49,MATCH(A20,Tests!$A$5:$A$49,0)),"ID introuvable"))</f>
        <v/>
      </c>
      <c r="C20" s="37">
        <f>IF(A20="","",IFERROR(INDEX(Tests!$G$5:$G$49,MATCH(A20,Tests!$A$5:$A$49,0))&amp;"",""))</f>
        <v/>
      </c>
      <c r="D20" s="47">
        <f>IF(A20="","",IFERROR(INDEX(Tests!$H$5:$H$49,MATCH(A20,Tests!$A$5:$A$49,0))&amp;"",""))</f>
        <v/>
      </c>
      <c r="E20" s="32" t="n"/>
      <c r="F20" s="32" t="n"/>
      <c r="G20" s="51" t="n"/>
      <c r="H20" s="50" t="n"/>
      <c r="I20" s="32" t="n"/>
    </row>
    <row r="21" ht="31.5" customHeight="1" s="27">
      <c r="A21" s="50" t="n"/>
      <c r="B21" s="37">
        <f>IF(A21="","",IFERROR(INDEX(Tests!$C$5:$C$49,MATCH(A21,Tests!$A$5:$A$49,0)),"ID introuvable"))</f>
        <v/>
      </c>
      <c r="C21" s="37">
        <f>IF(A21="","",IFERROR(INDEX(Tests!$G$5:$G$49,MATCH(A21,Tests!$A$5:$A$49,0))&amp;"",""))</f>
        <v/>
      </c>
      <c r="D21" s="47">
        <f>IF(A21="","",IFERROR(INDEX(Tests!$H$5:$H$49,MATCH(A21,Tests!$A$5:$A$49,0))&amp;"",""))</f>
        <v/>
      </c>
      <c r="E21" s="32" t="n"/>
      <c r="F21" s="32" t="n"/>
      <c r="G21" s="51" t="n"/>
      <c r="H21" s="50" t="n"/>
      <c r="I21" s="32" t="n"/>
    </row>
    <row r="22" ht="31.5" customHeight="1" s="27">
      <c r="A22" s="50" t="n"/>
      <c r="B22" s="37">
        <f>IF(A22="","",IFERROR(INDEX(Tests!$C$5:$C$49,MATCH(A22,Tests!$A$5:$A$49,0)),"ID introuvable"))</f>
        <v/>
      </c>
      <c r="C22" s="37">
        <f>IF(A22="","",IFERROR(INDEX(Tests!$G$5:$G$49,MATCH(A22,Tests!$A$5:$A$49,0))&amp;"",""))</f>
        <v/>
      </c>
      <c r="D22" s="47">
        <f>IF(A22="","",IFERROR(INDEX(Tests!$H$5:$H$49,MATCH(A22,Tests!$A$5:$A$49,0))&amp;"",""))</f>
        <v/>
      </c>
      <c r="E22" s="32" t="n"/>
      <c r="F22" s="32" t="n"/>
      <c r="G22" s="51" t="n"/>
      <c r="H22" s="50" t="n"/>
      <c r="I22" s="32" t="n"/>
    </row>
    <row r="23" ht="31.5" customHeight="1" s="27">
      <c r="A23" s="50" t="n"/>
      <c r="B23" s="37">
        <f>IF(A23="","",IFERROR(INDEX(Tests!$C$5:$C$49,MATCH(A23,Tests!$A$5:$A$49,0)),"ID introuvable"))</f>
        <v/>
      </c>
      <c r="C23" s="37">
        <f>IF(A23="","",IFERROR(INDEX(Tests!$G$5:$G$49,MATCH(A23,Tests!$A$5:$A$49,0))&amp;"",""))</f>
        <v/>
      </c>
      <c r="D23" s="47">
        <f>IF(A23="","",IFERROR(INDEX(Tests!$H$5:$H$49,MATCH(A23,Tests!$A$5:$A$49,0))&amp;"",""))</f>
        <v/>
      </c>
      <c r="E23" s="32" t="n"/>
      <c r="F23" s="32" t="n"/>
      <c r="G23" s="51" t="n"/>
      <c r="H23" s="50" t="n"/>
      <c r="I23" s="32" t="n"/>
    </row>
    <row r="24" ht="31.5" customHeight="1" s="27">
      <c r="A24" s="50" t="n"/>
      <c r="B24" s="37">
        <f>IF(A24="","",IFERROR(INDEX(Tests!$C$5:$C$49,MATCH(A24,Tests!$A$5:$A$49,0)),"ID introuvable"))</f>
        <v/>
      </c>
      <c r="C24" s="37">
        <f>IF(A24="","",IFERROR(INDEX(Tests!$G$5:$G$49,MATCH(A24,Tests!$A$5:$A$49,0))&amp;"",""))</f>
        <v/>
      </c>
      <c r="D24" s="47">
        <f>IF(A24="","",IFERROR(INDEX(Tests!$H$5:$H$49,MATCH(A24,Tests!$A$5:$A$49,0))&amp;"",""))</f>
        <v/>
      </c>
      <c r="E24" s="32" t="n"/>
      <c r="F24" s="32" t="n"/>
      <c r="G24" s="51" t="n"/>
      <c r="H24" s="50" t="n"/>
      <c r="I24" s="32" t="n"/>
    </row>
    <row r="25" ht="31.5" customHeight="1" s="27">
      <c r="A25" s="50" t="n"/>
      <c r="B25" s="37">
        <f>IF(A25="","",IFERROR(INDEX(Tests!$C$5:$C$49,MATCH(A25,Tests!$A$5:$A$49,0)),"ID introuvable"))</f>
        <v/>
      </c>
      <c r="C25" s="37">
        <f>IF(A25="","",IFERROR(INDEX(Tests!$G$5:$G$49,MATCH(A25,Tests!$A$5:$A$49,0))&amp;"",""))</f>
        <v/>
      </c>
      <c r="D25" s="47">
        <f>IF(A25="","",IFERROR(INDEX(Tests!$H$5:$H$49,MATCH(A25,Tests!$A$5:$A$49,0))&amp;"",""))</f>
        <v/>
      </c>
      <c r="E25" s="32" t="n"/>
      <c r="F25" s="32" t="n"/>
      <c r="G25" s="51" t="n"/>
      <c r="H25" s="50" t="n"/>
      <c r="I25" s="32" t="n"/>
    </row>
    <row r="26" ht="31.5" customHeight="1" s="27">
      <c r="A26" s="50" t="n"/>
      <c r="B26" s="37">
        <f>IF(A26="","",IFERROR(INDEX(Tests!$C$5:$C$49,MATCH(A26,Tests!$A$5:$A$49,0)),"ID introuvable"))</f>
        <v/>
      </c>
      <c r="C26" s="37">
        <f>IF(A26="","",IFERROR(INDEX(Tests!$G$5:$G$49,MATCH(A26,Tests!$A$5:$A$49,0))&amp;"",""))</f>
        <v/>
      </c>
      <c r="D26" s="47">
        <f>IF(A26="","",IFERROR(INDEX(Tests!$H$5:$H$49,MATCH(A26,Tests!$A$5:$A$49,0))&amp;"",""))</f>
        <v/>
      </c>
      <c r="E26" s="32" t="n"/>
      <c r="F26" s="32" t="n"/>
      <c r="G26" s="51" t="n"/>
      <c r="H26" s="50" t="n"/>
      <c r="I26" s="32" t="n"/>
    </row>
    <row r="27" ht="31.5" customHeight="1" s="27">
      <c r="A27" s="50" t="n"/>
      <c r="B27" s="37">
        <f>IF(A27="","",IFERROR(INDEX(Tests!$C$5:$C$49,MATCH(A27,Tests!$A$5:$A$49,0)),"ID introuvable"))</f>
        <v/>
      </c>
      <c r="C27" s="37">
        <f>IF(A27="","",IFERROR(INDEX(Tests!$G$5:$G$49,MATCH(A27,Tests!$A$5:$A$49,0))&amp;"",""))</f>
        <v/>
      </c>
      <c r="D27" s="47">
        <f>IF(A27="","",IFERROR(INDEX(Tests!$H$5:$H$49,MATCH(A27,Tests!$A$5:$A$49,0))&amp;"",""))</f>
        <v/>
      </c>
      <c r="E27" s="32" t="n"/>
      <c r="F27" s="32" t="n"/>
      <c r="G27" s="51" t="n"/>
      <c r="H27" s="50" t="n"/>
      <c r="I27" s="32" t="n"/>
    </row>
    <row r="28" ht="31.5" customHeight="1" s="27">
      <c r="A28" s="50" t="n"/>
      <c r="B28" s="37">
        <f>IF(A28="","",IFERROR(INDEX(Tests!$C$5:$C$49,MATCH(A28,Tests!$A$5:$A$49,0)),"ID introuvable"))</f>
        <v/>
      </c>
      <c r="C28" s="37">
        <f>IF(A28="","",IFERROR(INDEX(Tests!$G$5:$G$49,MATCH(A28,Tests!$A$5:$A$49,0))&amp;"",""))</f>
        <v/>
      </c>
      <c r="D28" s="47">
        <f>IF(A28="","",IFERROR(INDEX(Tests!$H$5:$H$49,MATCH(A28,Tests!$A$5:$A$49,0))&amp;"",""))</f>
        <v/>
      </c>
      <c r="E28" s="32" t="n"/>
      <c r="F28" s="32" t="n"/>
      <c r="G28" s="51" t="n"/>
      <c r="H28" s="50" t="n"/>
      <c r="I28" s="32" t="n"/>
    </row>
    <row r="29" ht="31.5" customHeight="1" s="27">
      <c r="A29" s="50" t="n"/>
      <c r="B29" s="37">
        <f>IF(A29="","",IFERROR(INDEX(Tests!$C$5:$C$49,MATCH(A29,Tests!$A$5:$A$49,0)),"ID introuvable"))</f>
        <v/>
      </c>
      <c r="C29" s="37">
        <f>IF(A29="","",IFERROR(INDEX(Tests!$G$5:$G$49,MATCH(A29,Tests!$A$5:$A$49,0))&amp;"",""))</f>
        <v/>
      </c>
      <c r="D29" s="47">
        <f>IF(A29="","",IFERROR(INDEX(Tests!$H$5:$H$49,MATCH(A29,Tests!$A$5:$A$49,0))&amp;"",""))</f>
        <v/>
      </c>
      <c r="E29" s="32" t="n"/>
      <c r="F29" s="32" t="n"/>
      <c r="G29" s="51" t="n"/>
      <c r="H29" s="50" t="n"/>
      <c r="I29" s="32" t="n"/>
    </row>
    <row r="30" ht="31.5" customHeight="1" s="27">
      <c r="A30" s="50" t="n"/>
      <c r="B30" s="37">
        <f>IF(A30="","",IFERROR(INDEX(Tests!$C$5:$C$49,MATCH(A30,Tests!$A$5:$A$49,0)),"ID introuvable"))</f>
        <v/>
      </c>
      <c r="C30" s="37">
        <f>IF(A30="","",IFERROR(INDEX(Tests!$G$5:$G$49,MATCH(A30,Tests!$A$5:$A$49,0))&amp;"",""))</f>
        <v/>
      </c>
      <c r="D30" s="47">
        <f>IF(A30="","",IFERROR(INDEX(Tests!$H$5:$H$49,MATCH(A30,Tests!$A$5:$A$49,0))&amp;"",""))</f>
        <v/>
      </c>
      <c r="E30" s="32" t="n"/>
      <c r="F30" s="32" t="n"/>
      <c r="G30" s="51" t="n"/>
      <c r="H30" s="50" t="n"/>
      <c r="I30" s="32" t="n"/>
    </row>
    <row r="31" ht="31.5" customHeight="1" s="27">
      <c r="A31" s="50" t="n"/>
      <c r="B31" s="37">
        <f>IF(A31="","",IFERROR(INDEX(Tests!$C$5:$C$49,MATCH(A31,Tests!$A$5:$A$49,0)),"ID introuvable"))</f>
        <v/>
      </c>
      <c r="C31" s="37">
        <f>IF(A31="","",IFERROR(INDEX(Tests!$G$5:$G$49,MATCH(A31,Tests!$A$5:$A$49,0))&amp;"",""))</f>
        <v/>
      </c>
      <c r="D31" s="47">
        <f>IF(A31="","",IFERROR(INDEX(Tests!$H$5:$H$49,MATCH(A31,Tests!$A$5:$A$49,0))&amp;"",""))</f>
        <v/>
      </c>
      <c r="E31" s="32" t="n"/>
      <c r="F31" s="32" t="n"/>
      <c r="G31" s="51" t="n"/>
      <c r="H31" s="50" t="n"/>
      <c r="I31" s="32" t="n"/>
    </row>
    <row r="32" ht="31.5" customHeight="1" s="27">
      <c r="A32" s="50" t="n"/>
      <c r="B32" s="37">
        <f>IF(A32="","",IFERROR(INDEX(Tests!$C$5:$C$49,MATCH(A32,Tests!$A$5:$A$49,0)),"ID introuvable"))</f>
        <v/>
      </c>
      <c r="C32" s="37">
        <f>IF(A32="","",IFERROR(INDEX(Tests!$G$5:$G$49,MATCH(A32,Tests!$A$5:$A$49,0))&amp;"",""))</f>
        <v/>
      </c>
      <c r="D32" s="47">
        <f>IF(A32="","",IFERROR(INDEX(Tests!$H$5:$H$49,MATCH(A32,Tests!$A$5:$A$49,0))&amp;"",""))</f>
        <v/>
      </c>
      <c r="E32" s="32" t="n"/>
      <c r="F32" s="32" t="n"/>
      <c r="G32" s="51" t="n"/>
      <c r="H32" s="50" t="n"/>
      <c r="I32" s="32" t="n"/>
    </row>
    <row r="33" ht="31.5" customHeight="1" s="27">
      <c r="A33" s="50" t="n"/>
      <c r="B33" s="37">
        <f>IF(A33="","",IFERROR(INDEX(Tests!$C$5:$C$49,MATCH(A33,Tests!$A$5:$A$49,0)),"ID introuvable"))</f>
        <v/>
      </c>
      <c r="C33" s="37">
        <f>IF(A33="","",IFERROR(INDEX(Tests!$G$5:$G$49,MATCH(A33,Tests!$A$5:$A$49,0))&amp;"",""))</f>
        <v/>
      </c>
      <c r="D33" s="47">
        <f>IF(A33="","",IFERROR(INDEX(Tests!$H$5:$H$49,MATCH(A33,Tests!$A$5:$A$49,0))&amp;"",""))</f>
        <v/>
      </c>
      <c r="E33" s="32" t="n"/>
      <c r="F33" s="32" t="n"/>
      <c r="G33" s="51" t="n"/>
      <c r="H33" s="50" t="n"/>
      <c r="I33" s="32" t="n"/>
    </row>
    <row r="34" ht="31.5" customHeight="1" s="27">
      <c r="A34" s="50" t="n"/>
      <c r="B34" s="37">
        <f>IF(A34="","",IFERROR(INDEX(Tests!$C$5:$C$49,MATCH(A34,Tests!$A$5:$A$49,0)),"ID introuvable"))</f>
        <v/>
      </c>
      <c r="C34" s="37">
        <f>IF(A34="","",IFERROR(INDEX(Tests!$G$5:$G$49,MATCH(A34,Tests!$A$5:$A$49,0))&amp;"",""))</f>
        <v/>
      </c>
      <c r="D34" s="47">
        <f>IF(A34="","",IFERROR(INDEX(Tests!$H$5:$H$49,MATCH(A34,Tests!$A$5:$A$49,0))&amp;"",""))</f>
        <v/>
      </c>
      <c r="E34" s="32" t="n"/>
      <c r="F34" s="32" t="n"/>
      <c r="G34" s="51" t="n"/>
      <c r="H34" s="50" t="n"/>
      <c r="I34" s="32" t="n"/>
    </row>
    <row r="35" ht="31.5" customHeight="1" s="27">
      <c r="A35" s="50" t="n"/>
      <c r="B35" s="37">
        <f>IF(A35="","",IFERROR(INDEX(Tests!$C$5:$C$49,MATCH(A35,Tests!$A$5:$A$49,0)),"ID introuvable"))</f>
        <v/>
      </c>
      <c r="C35" s="37">
        <f>IF(A35="","",IFERROR(INDEX(Tests!$G$5:$G$49,MATCH(A35,Tests!$A$5:$A$49,0))&amp;"",""))</f>
        <v/>
      </c>
      <c r="D35" s="47">
        <f>IF(A35="","",IFERROR(INDEX(Tests!$H$5:$H$49,MATCH(A35,Tests!$A$5:$A$49,0))&amp;"",""))</f>
        <v/>
      </c>
      <c r="E35" s="32" t="n"/>
      <c r="F35" s="32" t="n"/>
      <c r="G35" s="51" t="n"/>
      <c r="H35" s="50" t="n"/>
      <c r="I35" s="32" t="n"/>
    </row>
    <row r="36" ht="31.5" customHeight="1" s="27">
      <c r="A36" s="50" t="n"/>
      <c r="B36" s="37">
        <f>IF(A36="","",IFERROR(INDEX(Tests!$C$5:$C$49,MATCH(A36,Tests!$A$5:$A$49,0)),"ID introuvable"))</f>
        <v/>
      </c>
      <c r="C36" s="37">
        <f>IF(A36="","",IFERROR(INDEX(Tests!$G$5:$G$49,MATCH(A36,Tests!$A$5:$A$49,0))&amp;"",""))</f>
        <v/>
      </c>
      <c r="D36" s="47">
        <f>IF(A36="","",IFERROR(INDEX(Tests!$H$5:$H$49,MATCH(A36,Tests!$A$5:$A$49,0))&amp;"",""))</f>
        <v/>
      </c>
      <c r="E36" s="32" t="n"/>
      <c r="F36" s="32" t="n"/>
      <c r="G36" s="51" t="n"/>
      <c r="H36" s="50" t="n"/>
      <c r="I36" s="32" t="n"/>
    </row>
    <row r="37" ht="31.5" customHeight="1" s="27">
      <c r="A37" s="50" t="n"/>
      <c r="B37" s="37">
        <f>IF(A37="","",IFERROR(INDEX(Tests!$C$5:$C$49,MATCH(A37,Tests!$A$5:$A$49,0)),"ID introuvable"))</f>
        <v/>
      </c>
      <c r="C37" s="37">
        <f>IF(A37="","",IFERROR(INDEX(Tests!$G$5:$G$49,MATCH(A37,Tests!$A$5:$A$49,0))&amp;"",""))</f>
        <v/>
      </c>
      <c r="D37" s="47">
        <f>IF(A37="","",IFERROR(INDEX(Tests!$H$5:$H$49,MATCH(A37,Tests!$A$5:$A$49,0))&amp;"",""))</f>
        <v/>
      </c>
      <c r="E37" s="32" t="n"/>
      <c r="F37" s="32" t="n"/>
      <c r="G37" s="51" t="n"/>
      <c r="H37" s="50" t="n"/>
      <c r="I37" s="32" t="n"/>
    </row>
    <row r="38" ht="31.5" customHeight="1" s="27">
      <c r="A38" s="50" t="n"/>
      <c r="B38" s="37">
        <f>IF(A38="","",IFERROR(INDEX(Tests!$C$5:$C$49,MATCH(A38,Tests!$A$5:$A$49,0)),"ID introuvable"))</f>
        <v/>
      </c>
      <c r="C38" s="37">
        <f>IF(A38="","",IFERROR(INDEX(Tests!$G$5:$G$49,MATCH(A38,Tests!$A$5:$A$49,0))&amp;"",""))</f>
        <v/>
      </c>
      <c r="D38" s="47">
        <f>IF(A38="","",IFERROR(INDEX(Tests!$H$5:$H$49,MATCH(A38,Tests!$A$5:$A$49,0))&amp;"",""))</f>
        <v/>
      </c>
      <c r="E38" s="32" t="n"/>
      <c r="F38" s="32" t="n"/>
      <c r="G38" s="51" t="n"/>
      <c r="H38" s="50" t="n"/>
      <c r="I38" s="32" t="n"/>
    </row>
    <row r="39" ht="31.5" customHeight="1" s="27">
      <c r="A39" s="50" t="n"/>
      <c r="B39" s="37">
        <f>IF(A39="","",IFERROR(INDEX(Tests!$C$5:$C$49,MATCH(A39,Tests!$A$5:$A$49,0)),"ID introuvable"))</f>
        <v/>
      </c>
      <c r="C39" s="37">
        <f>IF(A39="","",IFERROR(INDEX(Tests!$G$5:$G$49,MATCH(A39,Tests!$A$5:$A$49,0))&amp;"",""))</f>
        <v/>
      </c>
      <c r="D39" s="47">
        <f>IF(A39="","",IFERROR(INDEX(Tests!$H$5:$H$49,MATCH(A39,Tests!$A$5:$A$49,0))&amp;"",""))</f>
        <v/>
      </c>
      <c r="E39" s="32" t="n"/>
      <c r="F39" s="32" t="n"/>
      <c r="G39" s="51" t="n"/>
      <c r="H39" s="50" t="n"/>
      <c r="I39" s="32" t="n"/>
    </row>
    <row r="40" ht="31.5" customHeight="1" s="27">
      <c r="A40" s="50" t="n"/>
      <c r="B40" s="37">
        <f>IF(A40="","",IFERROR(INDEX(Tests!$C$5:$C$49,MATCH(A40,Tests!$A$5:$A$49,0)),"ID introuvable"))</f>
        <v/>
      </c>
      <c r="C40" s="37">
        <f>IF(A40="","",IFERROR(INDEX(Tests!$G$5:$G$49,MATCH(A40,Tests!$A$5:$A$49,0))&amp;"",""))</f>
        <v/>
      </c>
      <c r="D40" s="47">
        <f>IF(A40="","",IFERROR(INDEX(Tests!$H$5:$H$49,MATCH(A40,Tests!$A$5:$A$49,0))&amp;"",""))</f>
        <v/>
      </c>
      <c r="E40" s="32" t="n"/>
      <c r="F40" s="32" t="n"/>
      <c r="G40" s="51" t="n"/>
      <c r="H40" s="50" t="n"/>
      <c r="I40" s="32" t="n"/>
    </row>
    <row r="41" ht="31.5" customHeight="1" s="27">
      <c r="A41" s="50" t="n"/>
      <c r="B41" s="37">
        <f>IF(A41="","",IFERROR(INDEX(Tests!$C$5:$C$49,MATCH(A41,Tests!$A$5:$A$49,0)),"ID introuvable"))</f>
        <v/>
      </c>
      <c r="C41" s="37">
        <f>IF(A41="","",IFERROR(INDEX(Tests!$G$5:$G$49,MATCH(A41,Tests!$A$5:$A$49,0))&amp;"",""))</f>
        <v/>
      </c>
      <c r="D41" s="47">
        <f>IF(A41="","",IFERROR(INDEX(Tests!$H$5:$H$49,MATCH(A41,Tests!$A$5:$A$49,0))&amp;"",""))</f>
        <v/>
      </c>
      <c r="E41" s="32" t="n"/>
      <c r="F41" s="32" t="n"/>
      <c r="G41" s="51" t="n"/>
      <c r="H41" s="50" t="n"/>
      <c r="I41" s="32" t="n"/>
    </row>
    <row r="42" ht="31.5" customHeight="1" s="27">
      <c r="A42" s="50" t="n"/>
      <c r="B42" s="37">
        <f>IF(A42="","",IFERROR(INDEX(Tests!$C$5:$C$49,MATCH(A42,Tests!$A$5:$A$49,0)),"ID introuvable"))</f>
        <v/>
      </c>
      <c r="C42" s="37">
        <f>IF(A42="","",IFERROR(INDEX(Tests!$G$5:$G$49,MATCH(A42,Tests!$A$5:$A$49,0))&amp;"",""))</f>
        <v/>
      </c>
      <c r="D42" s="47">
        <f>IF(A42="","",IFERROR(INDEX(Tests!$H$5:$H$49,MATCH(A42,Tests!$A$5:$A$49,0))&amp;"",""))</f>
        <v/>
      </c>
      <c r="E42" s="32" t="n"/>
      <c r="F42" s="32" t="n"/>
      <c r="G42" s="51" t="n"/>
      <c r="H42" s="50" t="n"/>
      <c r="I42" s="32" t="n"/>
    </row>
    <row r="43" ht="31.5" customHeight="1" s="27">
      <c r="A43" s="50" t="n"/>
      <c r="B43" s="37">
        <f>IF(A43="","",IFERROR(INDEX(Tests!$C$5:$C$49,MATCH(A43,Tests!$A$5:$A$49,0)),"ID introuvable"))</f>
        <v/>
      </c>
      <c r="C43" s="37">
        <f>IF(A43="","",IFERROR(INDEX(Tests!$G$5:$G$49,MATCH(A43,Tests!$A$5:$A$49,0))&amp;"",""))</f>
        <v/>
      </c>
      <c r="D43" s="47">
        <f>IF(A43="","",IFERROR(INDEX(Tests!$H$5:$H$49,MATCH(A43,Tests!$A$5:$A$49,0))&amp;"",""))</f>
        <v/>
      </c>
      <c r="E43" s="32" t="n"/>
      <c r="F43" s="32" t="n"/>
      <c r="G43" s="51" t="n"/>
      <c r="H43" s="50" t="n"/>
      <c r="I43" s="32" t="n"/>
    </row>
    <row r="44" ht="31.5" customHeight="1" s="27">
      <c r="A44" s="50" t="n"/>
      <c r="B44" s="37">
        <f>IF(A44="","",IFERROR(INDEX(Tests!$C$5:$C$49,MATCH(A44,Tests!$A$5:$A$49,0)),"ID introuvable"))</f>
        <v/>
      </c>
      <c r="C44" s="37">
        <f>IF(A44="","",IFERROR(INDEX(Tests!$G$5:$G$49,MATCH(A44,Tests!$A$5:$A$49,0))&amp;"",""))</f>
        <v/>
      </c>
      <c r="D44" s="47">
        <f>IF(A44="","",IFERROR(INDEX(Tests!$H$5:$H$49,MATCH(A44,Tests!$A$5:$A$49,0))&amp;"",""))</f>
        <v/>
      </c>
      <c r="E44" s="32" t="n"/>
      <c r="F44" s="32" t="n"/>
      <c r="G44" s="51" t="n"/>
      <c r="H44" s="50" t="n"/>
      <c r="I44" s="32" t="n"/>
    </row>
  </sheetData>
  <dataValidations count="1">
    <dataValidation sqref="H5:H44" showDropDown="0" showInputMessage="0" showErrorMessage="0" allowBlank="1" type="list" errorStyle="stop" operator="between">
      <formula1>"Oui,Non,Pas corrigé (justifié)"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FF0A0A0A"/>
    <outlinePr summaryBelow="1" summaryRight="1"/>
    <pageSetUpPr fitToPage="0"/>
  </sheetPr>
  <dimension ref="A1:D1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6796875" defaultRowHeight="14.25" zeroHeight="0" outlineLevelRow="0"/>
  <cols>
    <col width="22" customWidth="1" style="26" min="1" max="1"/>
    <col width="52" customWidth="1" style="26" min="2" max="2"/>
    <col width="14" customWidth="1" style="26" min="3" max="3"/>
    <col width="60" customWidth="1" style="26" min="4" max="4"/>
  </cols>
  <sheetData>
    <row r="1" ht="21" customHeight="1" s="27">
      <c r="A1" s="28" t="inlineStr">
        <is>
          <t>Autoévaluation avec la grille critériée</t>
        </is>
      </c>
    </row>
    <row r="2" ht="14.25" customHeight="1" s="27">
      <c r="A2" s="29" t="inlineStr">
        <is>
          <t>À faire à la maison. Pour chaque indicateur : votre niveau, et la preuve qui le justifie (fichier, ligne du tableau, commit...).</t>
        </is>
      </c>
    </row>
    <row r="4" ht="30" customHeight="1" s="27">
      <c r="A4" s="48" t="inlineStr">
        <is>
          <t>Critère</t>
        </is>
      </c>
      <c r="B4" s="48" t="inlineStr">
        <is>
          <t>Indicateur</t>
        </is>
      </c>
      <c r="C4" s="48" t="inlineStr">
        <is>
          <t>Mon niveau</t>
        </is>
      </c>
      <c r="D4" s="48" t="inlineStr">
        <is>
          <t>Preuve / justification</t>
        </is>
      </c>
    </row>
    <row r="5" ht="43.5" customHeight="1" s="27">
      <c r="A5" s="31" t="inlineStr">
        <is>
          <t>C1 Conception (/15)</t>
        </is>
      </c>
      <c r="B5" s="37" t="inlineStr">
        <is>
          <t>Interface cohérente sur le plan visuel (couleurs, typographie, hiérarchie) qui reflète l'identité du portfolio</t>
        </is>
      </c>
      <c r="C5" s="50" t="n"/>
      <c r="D5" s="32" t="n"/>
    </row>
    <row r="6" ht="43.5" customHeight="1" s="27">
      <c r="A6" s="31" t="inlineStr">
        <is>
          <t>C1 Conception (/15)</t>
        </is>
      </c>
      <c r="B6" s="37" t="inlineStr">
        <is>
          <t>Arborescence et structure des pages, démontrées par le document de planification</t>
        </is>
      </c>
      <c r="C6" s="50" t="n"/>
      <c r="D6" s="32" t="n"/>
    </row>
    <row r="7" ht="43.5" customHeight="1" s="27">
      <c r="A7" s="31" t="inlineStr">
        <is>
          <t>C1 Conception (/15)</t>
        </is>
      </c>
      <c r="B7" s="37" t="inlineStr">
        <is>
          <t>Justification de chaque technologie choisie</t>
        </is>
      </c>
      <c r="C7" s="50" t="n"/>
      <c r="D7" s="32" t="n"/>
    </row>
    <row r="8" ht="43.5" customHeight="1" s="27">
      <c r="A8" s="31" t="inlineStr">
        <is>
          <t>C1 Conception (/15)</t>
        </is>
      </c>
      <c r="B8" s="37" t="inlineStr">
        <is>
          <t>Structure de dossiers cohérente et convention de nommage uniforme</t>
        </is>
      </c>
      <c r="C8" s="50" t="n"/>
      <c r="D8" s="32" t="n"/>
    </row>
    <row r="9" ht="43.5" customHeight="1" s="27">
      <c r="A9" s="31" t="inlineStr">
        <is>
          <t>C1 Conception (/15)</t>
        </is>
      </c>
      <c r="B9" s="37" t="inlineStr">
        <is>
          <t>Traitement optimisé des médias (format, compression, dimensions)</t>
        </is>
      </c>
      <c r="C9" s="50" t="n"/>
      <c r="D9" s="32" t="n"/>
    </row>
    <row r="10" ht="43.5" customHeight="1" s="27">
      <c r="A10" s="31" t="inlineStr">
        <is>
          <t>C1 Conception (/15)</t>
        </is>
      </c>
      <c r="B10" s="37" t="inlineStr">
        <is>
          <t>Justification orale devant le jury (à anticiper : quelles questions pourrait-on vous poser?)</t>
        </is>
      </c>
      <c r="C10" s="50" t="n"/>
      <c r="D10" s="32" t="n"/>
    </row>
    <row r="11" ht="43.5" customHeight="1" s="27">
      <c r="A11" s="31" t="inlineStr">
        <is>
          <t>C2 Programmation (/15)</t>
        </is>
      </c>
      <c r="B11" s="37" t="inlineStr">
        <is>
          <t>Mise en page flexible et adaptative (mobile, tablette, ordinateur)</t>
        </is>
      </c>
      <c r="C11" s="50" t="n"/>
      <c r="D11" s="32" t="n"/>
    </row>
    <row r="12" ht="43.5" customHeight="1" s="27">
      <c r="A12" s="31" t="inlineStr">
        <is>
          <t>C2 Programmation (/15)</t>
        </is>
      </c>
      <c r="B12" s="37" t="inlineStr">
        <is>
          <t>Navigation et éléments interactifs fonctionnels, sans erreur bloquante</t>
        </is>
      </c>
      <c r="C12" s="50" t="n"/>
      <c r="D12" s="32" t="n"/>
    </row>
    <row r="13" ht="43.5" customHeight="1" s="27">
      <c r="A13" s="31" t="inlineStr">
        <is>
          <t>C2 Programmation (/15)</t>
        </is>
      </c>
      <c r="B13" s="37" t="inlineStr">
        <is>
          <t>Normes d'accessibilité WCAG AA (sémantique, alt, contraste, clavier)</t>
        </is>
      </c>
      <c r="C13" s="50" t="n"/>
      <c r="D13" s="32" t="n"/>
    </row>
    <row r="14" ht="43.5" customHeight="1" s="27">
      <c r="A14" s="31" t="inlineStr">
        <is>
          <t>C2 Programmation (/15)</t>
        </is>
      </c>
      <c r="B14" s="37" t="inlineStr">
        <is>
          <t>Commentaires pertinents (HTML, CSS, JS)</t>
        </is>
      </c>
      <c r="C14" s="50" t="n"/>
      <c r="D14" s="32" t="n"/>
    </row>
    <row r="15" ht="43.5" customHeight="1" s="27">
      <c r="A15" s="31" t="inlineStr">
        <is>
          <t>C2 Programmation (/15)</t>
        </is>
      </c>
      <c r="B15" s="37" t="inlineStr">
        <is>
          <t>Chargement efficace des données (peu de duplication, chargement perçu rapide)</t>
        </is>
      </c>
      <c r="C15" s="50" t="n"/>
      <c r="D15" s="32" t="n"/>
    </row>
    <row r="16" ht="43.5" customHeight="1" s="27">
      <c r="A16" s="31" t="inlineStr">
        <is>
          <t>C3 Contrôle de la qualité (/10)</t>
        </is>
      </c>
      <c r="B16" s="37" t="inlineStr">
        <is>
          <t>Vérification de l'expérience et du fonctionnement auprès de 3 personnes, chacune sur un environnement différent</t>
        </is>
      </c>
      <c r="C16" s="50" t="n"/>
      <c r="D16" s="32" t="n"/>
    </row>
    <row r="17" ht="43.5" customHeight="1" s="27">
      <c r="A17" s="31" t="inlineStr">
        <is>
          <t>C3 Contrôle de la qualité (/10)</t>
        </is>
      </c>
      <c r="B17" s="37" t="inlineStr">
        <is>
          <t>Rapport de tests : scénario, résultat observé, écart</t>
        </is>
      </c>
      <c r="C17" s="50" t="n"/>
      <c r="D17" s="32" t="n"/>
    </row>
    <row r="18" ht="43.5" customHeight="1" s="27">
      <c r="A18" s="31" t="inlineStr">
        <is>
          <t>C3 Contrôle de la qualité (/10)</t>
        </is>
      </c>
      <c r="B18" s="37" t="inlineStr">
        <is>
          <t>Correctifs adéquats, décrits et validés</t>
        </is>
      </c>
      <c r="C18" s="50" t="n"/>
      <c r="D18" s="32" t="n"/>
    </row>
  </sheetData>
  <dataValidations count="1">
    <dataValidation sqref="C5:C18" showDropDown="0" showInputMessage="0" showErrorMessage="0" allowBlank="1" type="list" errorStyle="stop" operator="between">
      <formula1>"Insuffisant,Acceptable,Très bien,Excellent"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FF0A0A0A"/>
    <outlinePr summaryBelow="1" summaryRight="1"/>
    <pageSetUpPr fitToPage="0"/>
  </sheetPr>
  <dimension ref="A1:B2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6796875" defaultRowHeight="14.25" zeroHeight="0" outlineLevelRow="0"/>
  <cols>
    <col width="40" customWidth="1" style="26" min="1" max="1"/>
    <col width="14" customWidth="1" style="26" min="2" max="2"/>
  </cols>
  <sheetData>
    <row r="1" ht="21" customHeight="1" s="27">
      <c r="A1" s="28" t="inlineStr">
        <is>
          <t>Synthèse</t>
        </is>
      </c>
    </row>
    <row r="2" ht="14.25" customHeight="1" s="27">
      <c r="A2" s="29" t="inlineStr">
        <is>
          <t>Calculée automatiquement à partir des onglets Tests et Correctifs.</t>
        </is>
      </c>
    </row>
    <row r="4" ht="30" customHeight="1" s="27">
      <c r="A4" s="48" t="inlineStr">
        <is>
          <t>Indicateur</t>
        </is>
      </c>
      <c r="B4" s="48" t="inlineStr">
        <is>
          <t>Valeur</t>
        </is>
      </c>
    </row>
    <row r="5" ht="14.25" customHeight="1" s="27">
      <c r="A5" s="31" t="inlineStr">
        <is>
          <t>Lignes de test</t>
        </is>
      </c>
      <c r="B5" s="47">
        <f>COUNTA(Tests!A5:A49)-3</f>
        <v/>
      </c>
    </row>
    <row r="6" ht="14.25" customHeight="1" s="27">
      <c r="A6" s="31" t="inlineStr">
        <is>
          <t>Tests faits (Conforme ou Écart)</t>
        </is>
      </c>
      <c r="B6" s="47">
        <f>COUNTIF(Tests!F5:F49,"Conforme")+COUNTIF(Tests!F5:F49,"Écart")</f>
        <v/>
      </c>
    </row>
    <row r="7" ht="14.25" customHeight="1" s="27">
      <c r="A7" s="37" t="inlineStr">
        <is>
          <t xml:space="preserve">   par le testeur 1</t>
        </is>
      </c>
      <c r="B7" s="47">
        <f>COUNTIF(Tests!F6:F19,"Conforme")+COUNTIF(Tests!F6:F19,"Écart")</f>
        <v/>
      </c>
    </row>
    <row r="8" ht="14.25" customHeight="1" s="27">
      <c r="A8" s="37" t="inlineStr">
        <is>
          <t xml:space="preserve">   par le testeur 2</t>
        </is>
      </c>
      <c r="B8" s="47">
        <f>COUNTIF(Tests!F21:F34,"Conforme")+COUNTIF(Tests!F21:F34,"Écart")</f>
        <v/>
      </c>
    </row>
    <row r="9" ht="14.25" customHeight="1" s="27">
      <c r="A9" s="37" t="inlineStr">
        <is>
          <t xml:space="preserve">   par le testeur 3</t>
        </is>
      </c>
      <c r="B9" s="47">
        <f>COUNTIF(Tests!F36:F49,"Conforme")+COUNTIF(Tests!F36:F49,"Écart")</f>
        <v/>
      </c>
    </row>
    <row r="10" ht="14.25" customHeight="1" s="27">
      <c r="A10" s="31" t="inlineStr">
        <is>
          <t>Conformes</t>
        </is>
      </c>
      <c r="B10" s="47">
        <f>COUNTIF(Tests!F5:F49,"Conforme")</f>
        <v/>
      </c>
    </row>
    <row r="11" ht="14.25" customHeight="1" s="27">
      <c r="A11" s="31" t="inlineStr">
        <is>
          <t>Écarts</t>
        </is>
      </c>
      <c r="B11" s="47">
        <f>COUNTIF(Tests!F5:F49,"Écart")</f>
        <v/>
      </c>
    </row>
    <row r="12" ht="14.25" customHeight="1" s="27">
      <c r="A12" s="37" t="inlineStr">
        <is>
          <t xml:space="preserve">   dont bloquants</t>
        </is>
      </c>
      <c r="B12" s="47">
        <f>COUNTIFS(Tests!F5:F49,"Écart",Tests!H5:H49,"Bloquant")</f>
        <v/>
      </c>
    </row>
    <row r="13" ht="14.25" customHeight="1" s="27">
      <c r="A13" s="37" t="inlineStr">
        <is>
          <t xml:space="preserve">   dont majeurs</t>
        </is>
      </c>
      <c r="B13" s="47">
        <f>COUNTIFS(Tests!F5:F49,"Écart",Tests!H5:H49,"Majeur")</f>
        <v/>
      </c>
    </row>
    <row r="14" ht="14.25" customHeight="1" s="27">
      <c r="A14" s="37" t="inlineStr">
        <is>
          <t xml:space="preserve">   dont mineurs</t>
        </is>
      </c>
      <c r="B14" s="47">
        <f>COUNTIFS(Tests!F5:F49,"Écart",Tests!H5:H49,"Mineur")</f>
        <v/>
      </c>
    </row>
    <row r="15" ht="14.25" customHeight="1" s="27">
      <c r="A15" s="31" t="inlineStr">
        <is>
          <t>Écarts sans gravité (à compléter)</t>
        </is>
      </c>
      <c r="B15" s="47">
        <f>B11-B12-B13-B14</f>
        <v/>
      </c>
    </row>
    <row r="16" ht="14.25" customHeight="1" s="27">
      <c r="A16" s="31" t="inlineStr">
        <is>
          <t>Correctifs inscrits</t>
        </is>
      </c>
      <c r="B16" s="47">
        <f>COUNTA(Correctifs!A5:A44)</f>
        <v/>
      </c>
    </row>
    <row r="17" ht="22.5" customHeight="1" s="27">
      <c r="A17" s="31" t="inlineStr">
        <is>
          <t>Correctifs validés</t>
        </is>
      </c>
      <c r="B17" s="47">
        <f>COUNTIF(Correctifs!H5:H44,"Oui")</f>
        <v/>
      </c>
    </row>
    <row r="18" ht="14.25" customHeight="1" s="27">
      <c r="A18" s="31" t="inlineStr">
        <is>
          <t>Écarts validés (%)</t>
        </is>
      </c>
      <c r="B18" s="52">
        <f>IF(B11=0,0,B17/B11)</f>
        <v/>
      </c>
    </row>
    <row r="20" ht="21.75" customHeight="1" s="27">
      <c r="A20" s="53" t="inlineStr">
        <is>
          <t>Note : « Lignes de test » exclut les 3 bandeaux de testeurs.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2026-10-02T01:01:43Z</dcterms:created>
  <dcterms:modified xmlns:dcterms="http://purl.org/dc/terms/" xmlns:xsi="http://www.w3.org/2001/XMLSchema-instance" xsi:type="dcterms:W3CDTF">2026-10-02T02:04:02Z</dcterms:modified>
  <cp:lastModifiedBy>Ouellet, Marie-Michelle</cp:lastModifiedBy>
  <cp:revision>0</cp:revision>
</cp:coreProperties>
</file>